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elegung" sheetId="1" r:id="rId1"/>
    <sheet name="Stammdaten" sheetId="2" r:id="rId2"/>
    <sheet name="PDF - Frühstücksmenü" sheetId="3" state="hidden" r:id="rId3"/>
    <sheet name="Liste Frühstücksmenü" sheetId="4" state="hidden" r:id="rId4"/>
  </sheets>
  <definedNames>
    <definedName name="_xlnm.Print_Area" localSheetId="0">'Belegung'!$A$1:$P$47</definedName>
  </definedNames>
  <calcPr fullCalcOnLoad="1"/>
</workbook>
</file>

<file path=xl/sharedStrings.xml><?xml version="1.0" encoding="utf-8"?>
<sst xmlns="http://schemas.openxmlformats.org/spreadsheetml/2006/main" count="226" uniqueCount="129">
  <si>
    <t>Ort</t>
  </si>
  <si>
    <t>Tel</t>
  </si>
  <si>
    <t>A1</t>
  </si>
  <si>
    <t>A5</t>
  </si>
  <si>
    <t>A6</t>
  </si>
  <si>
    <t>A7</t>
  </si>
  <si>
    <t>A8</t>
  </si>
  <si>
    <t>S</t>
  </si>
  <si>
    <t>Ref.</t>
  </si>
  <si>
    <t>Gastname</t>
  </si>
  <si>
    <t>Gastart</t>
  </si>
  <si>
    <t>Frühstück</t>
  </si>
  <si>
    <t>Einzel. Preis</t>
  </si>
  <si>
    <t xml:space="preserve">SUMME: </t>
  </si>
  <si>
    <t>Haus Buhl</t>
  </si>
  <si>
    <t>VG</t>
  </si>
  <si>
    <t>Zi 1 DZ</t>
  </si>
  <si>
    <t>Zi 2 EZ</t>
  </si>
  <si>
    <t>Zi 3 DZ</t>
  </si>
  <si>
    <t>Geamt Preis</t>
  </si>
  <si>
    <t>tt.mm.jjjj</t>
  </si>
  <si>
    <t>A6 DZ</t>
  </si>
  <si>
    <t>Zi 4 DZ</t>
  </si>
  <si>
    <t>A1 DZ</t>
  </si>
  <si>
    <t xml:space="preserve">A5 DZ </t>
  </si>
  <si>
    <t>T</t>
  </si>
  <si>
    <t>Q</t>
  </si>
  <si>
    <t>A2b DZ</t>
  </si>
  <si>
    <t>A2a DZ</t>
  </si>
  <si>
    <t>Frühster Anreisetag</t>
  </si>
  <si>
    <t>Feiertage</t>
  </si>
  <si>
    <t>iwh@uni-heidelberg.de</t>
  </si>
  <si>
    <t>Bitte diese Liste ausgefüllt per E-Mail an das IWH schicken:</t>
  </si>
  <si>
    <t>A8 DZ *</t>
  </si>
  <si>
    <t>* Es befindet sich eine dritte und vierte Schlafgelegenheit im Apartment.</t>
  </si>
  <si>
    <t>Gesamt. Preis</t>
  </si>
  <si>
    <t>Transfer</t>
  </si>
  <si>
    <t>Check in ausserhalb der Bürozeiten bitte nur nach Absprache mit dem IWH</t>
  </si>
  <si>
    <t>Check out täglich um 9.00 Uhr</t>
  </si>
  <si>
    <t>Late check out € 30,00 Zuschlag. Nur nach Absprache mit dem IWH möglich.</t>
  </si>
  <si>
    <t>Selbstzahler</t>
  </si>
  <si>
    <t>Anzahl der Gäste</t>
  </si>
  <si>
    <t>Ankunft Tag</t>
  </si>
  <si>
    <t>Ankunft Zeit</t>
  </si>
  <si>
    <t>Abreise Tag</t>
  </si>
  <si>
    <t>Anzahl Nächte</t>
  </si>
  <si>
    <t>Ansprechpartner</t>
  </si>
  <si>
    <t>Veranstalter</t>
  </si>
  <si>
    <t>Konferenz</t>
  </si>
  <si>
    <t>E-Mail</t>
  </si>
  <si>
    <t>Check in wochentags von 12.00 Uhr bis 16.00 Uhr.</t>
  </si>
  <si>
    <t>Universität</t>
  </si>
  <si>
    <t>Institut</t>
  </si>
  <si>
    <t>Anrede</t>
  </si>
  <si>
    <t>Beruf</t>
  </si>
  <si>
    <t>Vorname</t>
  </si>
  <si>
    <t>Nachname</t>
  </si>
  <si>
    <t>Straße, Hausnummer</t>
  </si>
  <si>
    <t>Zi1</t>
  </si>
  <si>
    <t>Zi2</t>
  </si>
  <si>
    <t>Zi3</t>
  </si>
  <si>
    <t>Zi4</t>
  </si>
  <si>
    <t>Heidelberg</t>
  </si>
  <si>
    <t>Angaben zur Unterkunft im IWH</t>
  </si>
  <si>
    <t>Angaben zur Person</t>
  </si>
  <si>
    <t>PLZ</t>
  </si>
  <si>
    <t>* Bitte teilen Sie Ihren Gästen mit, dass sie bei verspäteter Anreise das Sekretariat 06221/54-36 90 oder eine vereinbarte Handynummer anrufen.</t>
  </si>
  <si>
    <r>
      <rPr>
        <b/>
        <sz val="10"/>
        <rFont val="Calibri"/>
        <family val="2"/>
      </rPr>
      <t xml:space="preserve">T </t>
    </r>
    <r>
      <rPr>
        <sz val="10"/>
        <rFont val="Calibri"/>
        <family val="2"/>
      </rPr>
      <t>= Twin bed      (2 Einzelbetten)</t>
    </r>
  </si>
  <si>
    <r>
      <rPr>
        <b/>
        <sz val="10"/>
        <rFont val="Calibri"/>
        <family val="2"/>
      </rPr>
      <t>Q</t>
    </r>
    <r>
      <rPr>
        <sz val="10"/>
        <rFont val="Calibri"/>
        <family val="2"/>
      </rPr>
      <t xml:space="preserve"> = Queensize   (Doppelbett)</t>
    </r>
  </si>
  <si>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 = Single bed   (1 Einzelbett)</t>
    </r>
  </si>
  <si>
    <t>Eigentlicher 
Zahltag</t>
  </si>
  <si>
    <t>Ja</t>
  </si>
  <si>
    <t>Schloß-
blick</t>
  </si>
  <si>
    <t>* Zahltag und Zahldatum wird mit der Eingabe des Anreisedatums automatisch ausgefüllt</t>
  </si>
  <si>
    <t>* Angaben zur Person bitte für die Erstellung der Rechnung ausfüllen. Bei Bedarf bitte einfach weitere Zeilen einfügen. Bei Angaben zur Unterkunft lediglich Zimmer Nummer eingeben.</t>
  </si>
  <si>
    <t>Keycard Nr.**</t>
  </si>
  <si>
    <t>** Diese Spalte wird vom IWH selbst ausgefüllt.</t>
  </si>
  <si>
    <t>A2b</t>
  </si>
  <si>
    <t>Titel 1</t>
  </si>
  <si>
    <t>Titel 2</t>
  </si>
  <si>
    <t>Straße
Hausnummer</t>
  </si>
  <si>
    <t>Telefon</t>
  </si>
  <si>
    <t>Anreise-
datum</t>
  </si>
  <si>
    <t>Zahl-
tag</t>
  </si>
  <si>
    <t>Zahl-
datum</t>
  </si>
  <si>
    <t>Etage</t>
  </si>
  <si>
    <t>Nummer</t>
  </si>
  <si>
    <t>Titel 1
Text</t>
  </si>
  <si>
    <t>Titel 2
Text</t>
  </si>
  <si>
    <t>A2a</t>
  </si>
  <si>
    <t>Sprache</t>
  </si>
  <si>
    <t>* Bitte füllen Sie zur Rechnungserstellung das zweite Tabellenblatt "Stammdaten" vollständig aus. Vielen Dank!</t>
  </si>
  <si>
    <t>Intern</t>
  </si>
  <si>
    <t>Extern</t>
  </si>
  <si>
    <t>- Einzelbelgung auf Gesamtrechnung</t>
  </si>
  <si>
    <t>- Einzelbelgung Selbstzahler</t>
  </si>
  <si>
    <t>- Doppelbelegung</t>
  </si>
  <si>
    <t>- Dreierbelegung</t>
  </si>
  <si>
    <t>- Viererbelegung</t>
  </si>
  <si>
    <t>Zimmer Belegung IWH</t>
  </si>
  <si>
    <t xml:space="preserve">Bitte lassen Sie Ihre Übernachtungsgäste die unten beigefügte PDF-Datei zur Auswahl des Frühstücksmenü </t>
  </si>
  <si>
    <t>Datum des 
Frühstücks</t>
  </si>
  <si>
    <t>1. Hearty</t>
  </si>
  <si>
    <t xml:space="preserve">2. Sweety </t>
  </si>
  <si>
    <t>3. Veggy</t>
  </si>
  <si>
    <t xml:space="preserve">Hier, falls notwendig, noch weitere Zeilen einfügen </t>
  </si>
  <si>
    <t xml:space="preserve">Bitte schicken Sie die Liste per Mail an uns zurück: </t>
  </si>
  <si>
    <t>Auswahl Frühstücksmenü IWH</t>
  </si>
  <si>
    <t>Bitte tragen Sie das entsprechende Datum und die Namen ein und kennzeichen Sie die jeweiligen Menü's mit einem "X".</t>
  </si>
  <si>
    <t>ausfüllen. Mit Doppelklick lässt sich die PDF-Datei öffnen. Auf der zweiten Seite finden Sie die englische und französische Erklärung.</t>
  </si>
  <si>
    <t xml:space="preserve">Bitte tragen Sie im nächsten Tabellenblatt die jeweiligen Menü's Ihrer Gäste ein.  </t>
  </si>
  <si>
    <t>A3a</t>
  </si>
  <si>
    <t>A4a</t>
  </si>
  <si>
    <t>A4b</t>
  </si>
  <si>
    <t>A3b</t>
  </si>
  <si>
    <t>Hauptstraße 242</t>
  </si>
  <si>
    <t>1. Etage</t>
  </si>
  <si>
    <t>Apt no</t>
  </si>
  <si>
    <t>1. Etage IWH</t>
  </si>
  <si>
    <t>2. Etage IWH</t>
  </si>
  <si>
    <t>VeranstalterIn</t>
  </si>
  <si>
    <t>AnsprechpartnerIn</t>
  </si>
  <si>
    <t>A7 DZ</t>
  </si>
  <si>
    <t>Veranstaltungsdatum</t>
  </si>
  <si>
    <t>Preise bei Selbstzahler</t>
  </si>
  <si>
    <t>Einzelzimmer</t>
  </si>
  <si>
    <t>Doppelzimmer</t>
  </si>
  <si>
    <t>Dreierbelegung</t>
  </si>
  <si>
    <t>Viererbelegung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</si>
</sst>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7]dddd\,\ d\.\ mmmm\ yyyy"/>
    <numFmt numFmtId="167" formatCode="dd/mm/yy;@"/>
    <numFmt numFmtId="168" formatCode="[$-407]mmmm\ yy;@"/>
    <numFmt numFmtId="169" formatCode="mmm\ yyyy"/>
    <numFmt numFmtId="170" formatCode="[$-F800]dddd\,\ mmmm\ dd\,\ yyyy"/>
    <numFmt numFmtId="171" formatCode="[$-F400]h:mm:ss\ AM/PM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&quot;€&quot;"/>
  </numFmts>
  <fonts count="8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0"/>
      <color indexed="60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1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39"/>
      <name val="Calibri"/>
      <family val="2"/>
    </font>
    <font>
      <b/>
      <sz val="18"/>
      <name val="Calibri"/>
      <family val="2"/>
    </font>
    <font>
      <sz val="14"/>
      <color indexed="10"/>
      <name val="Calibri"/>
      <family val="2"/>
    </font>
    <font>
      <sz val="14"/>
      <color indexed="62"/>
      <name val="Calibri"/>
      <family val="2"/>
    </font>
    <font>
      <u val="single"/>
      <sz val="10"/>
      <name val="Calibri"/>
      <family val="2"/>
    </font>
    <font>
      <sz val="12"/>
      <color indexed="6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993300"/>
      <name val="Calibri"/>
      <family val="2"/>
    </font>
    <font>
      <sz val="10"/>
      <color theme="0"/>
      <name val="Calibri"/>
      <family val="2"/>
    </font>
    <font>
      <sz val="10"/>
      <color theme="5" tint="-0.24997000396251678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sz val="14"/>
      <color theme="4" tint="-0.24997000396251678"/>
      <name val="Calibri"/>
      <family val="2"/>
    </font>
    <font>
      <sz val="14"/>
      <color rgb="FFFF0000"/>
      <name val="Calibri"/>
      <family val="2"/>
    </font>
    <font>
      <u val="single"/>
      <sz val="10"/>
      <color theme="10"/>
      <name val="Calibri"/>
      <family val="2"/>
    </font>
    <font>
      <sz val="12"/>
      <color rgb="FF993300"/>
      <name val="Calibri"/>
      <family val="2"/>
    </font>
    <font>
      <b/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32">
    <xf numFmtId="0" fontId="0" fillId="0" borderId="0" xfId="0" applyAlignment="1">
      <alignment/>
    </xf>
    <xf numFmtId="0" fontId="27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27" fillId="33" borderId="0" xfId="0" applyFont="1" applyFill="1" applyBorder="1" applyAlignment="1" applyProtection="1">
      <alignment/>
      <protection/>
    </xf>
    <xf numFmtId="0" fontId="70" fillId="33" borderId="10" xfId="0" applyFont="1" applyFill="1" applyBorder="1" applyAlignment="1" applyProtection="1">
      <alignment horizontal="left"/>
      <protection/>
    </xf>
    <xf numFmtId="0" fontId="28" fillId="33" borderId="11" xfId="0" applyFont="1" applyFill="1" applyBorder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/>
    </xf>
    <xf numFmtId="0" fontId="27" fillId="33" borderId="11" xfId="0" applyFont="1" applyFill="1" applyBorder="1" applyAlignment="1" applyProtection="1">
      <alignment horizontal="left"/>
      <protection/>
    </xf>
    <xf numFmtId="0" fontId="71" fillId="33" borderId="0" xfId="0" applyFont="1" applyFill="1" applyAlignment="1" applyProtection="1">
      <alignment horizontal="left"/>
      <protection/>
    </xf>
    <xf numFmtId="14" fontId="71" fillId="33" borderId="0" xfId="0" applyNumberFormat="1" applyFont="1" applyFill="1" applyAlignment="1" applyProtection="1">
      <alignment/>
      <protection/>
    </xf>
    <xf numFmtId="0" fontId="27" fillId="33" borderId="12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14" fontId="3" fillId="34" borderId="0" xfId="0" applyNumberFormat="1" applyFont="1" applyFill="1" applyAlignment="1" applyProtection="1">
      <alignment horizontal="right"/>
      <protection/>
    </xf>
    <xf numFmtId="0" fontId="31" fillId="33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 horizontal="center"/>
      <protection/>
    </xf>
    <xf numFmtId="0" fontId="32" fillId="33" borderId="0" xfId="0" applyFont="1" applyFill="1" applyAlignment="1" applyProtection="1">
      <alignment horizontal="left"/>
      <protection/>
    </xf>
    <xf numFmtId="0" fontId="32" fillId="33" borderId="0" xfId="0" applyFont="1" applyFill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3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/>
      <protection/>
    </xf>
    <xf numFmtId="0" fontId="34" fillId="33" borderId="14" xfId="0" applyFont="1" applyFill="1" applyBorder="1" applyAlignment="1" applyProtection="1">
      <alignment horizontal="center"/>
      <protection/>
    </xf>
    <xf numFmtId="167" fontId="34" fillId="33" borderId="14" xfId="0" applyNumberFormat="1" applyFont="1" applyFill="1" applyBorder="1" applyAlignment="1" applyProtection="1">
      <alignment/>
      <protection locked="0"/>
    </xf>
    <xf numFmtId="171" fontId="34" fillId="33" borderId="14" xfId="0" applyNumberFormat="1" applyFont="1" applyFill="1" applyBorder="1" applyAlignment="1" applyProtection="1">
      <alignment horizontal="right"/>
      <protection locked="0"/>
    </xf>
    <xf numFmtId="0" fontId="34" fillId="33" borderId="14" xfId="0" applyNumberFormat="1" applyFont="1" applyFill="1" applyBorder="1" applyAlignment="1" applyProtection="1">
      <alignment horizontal="right"/>
      <protection/>
    </xf>
    <xf numFmtId="0" fontId="34" fillId="35" borderId="14" xfId="0" applyFont="1" applyFill="1" applyBorder="1" applyAlignment="1" applyProtection="1">
      <alignment horizontal="center"/>
      <protection/>
    </xf>
    <xf numFmtId="0" fontId="34" fillId="33" borderId="0" xfId="0" applyFont="1" applyFill="1" applyAlignment="1" applyProtection="1">
      <alignment/>
      <protection/>
    </xf>
    <xf numFmtId="171" fontId="4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2" fillId="33" borderId="0" xfId="0" applyFont="1" applyFill="1" applyAlignment="1" applyProtection="1">
      <alignment horizontal="center"/>
      <protection/>
    </xf>
    <xf numFmtId="0" fontId="72" fillId="33" borderId="0" xfId="0" applyFont="1" applyFill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/>
      <protection/>
    </xf>
    <xf numFmtId="0" fontId="3" fillId="15" borderId="0" xfId="0" applyFont="1" applyFill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31" fillId="33" borderId="0" xfId="0" applyFont="1" applyFill="1" applyAlignment="1" applyProtection="1">
      <alignment horizontal="right"/>
      <protection/>
    </xf>
    <xf numFmtId="0" fontId="71" fillId="33" borderId="0" xfId="0" applyFont="1" applyFill="1" applyAlignment="1" applyProtection="1">
      <alignment horizontal="center"/>
      <protection/>
    </xf>
    <xf numFmtId="0" fontId="71" fillId="33" borderId="0" xfId="0" applyFont="1" applyFill="1" applyAlignment="1" applyProtection="1">
      <alignment/>
      <protection/>
    </xf>
    <xf numFmtId="0" fontId="71" fillId="33" borderId="0" xfId="0" applyFont="1" applyFill="1" applyBorder="1" applyAlignment="1" applyProtection="1">
      <alignment/>
      <protection/>
    </xf>
    <xf numFmtId="0" fontId="71" fillId="33" borderId="0" xfId="0" applyFont="1" applyFill="1" applyBorder="1" applyAlignment="1" applyProtection="1">
      <alignment horizontal="right"/>
      <protection/>
    </xf>
    <xf numFmtId="0" fontId="71" fillId="33" borderId="0" xfId="0" applyFont="1" applyFill="1" applyBorder="1" applyAlignment="1" applyProtection="1">
      <alignment horizontal="center"/>
      <protection/>
    </xf>
    <xf numFmtId="14" fontId="3" fillId="33" borderId="0" xfId="0" applyNumberFormat="1" applyFont="1" applyFill="1" applyAlignment="1" applyProtection="1">
      <alignment/>
      <protection/>
    </xf>
    <xf numFmtId="167" fontId="71" fillId="33" borderId="0" xfId="0" applyNumberFormat="1" applyFont="1" applyFill="1" applyAlignment="1" applyProtection="1">
      <alignment/>
      <protection/>
    </xf>
    <xf numFmtId="49" fontId="71" fillId="33" borderId="0" xfId="0" applyNumberFormat="1" applyFont="1" applyFill="1" applyAlignment="1" applyProtection="1">
      <alignment/>
      <protection/>
    </xf>
    <xf numFmtId="0" fontId="71" fillId="33" borderId="0" xfId="0" applyFont="1" applyFill="1" applyAlignment="1" applyProtection="1">
      <alignment horizontal="right"/>
      <protection/>
    </xf>
    <xf numFmtId="0" fontId="36" fillId="33" borderId="11" xfId="0" applyFont="1" applyFill="1" applyBorder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left" vertical="center"/>
      <protection locked="0"/>
    </xf>
    <xf numFmtId="0" fontId="37" fillId="0" borderId="14" xfId="0" applyFont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14" fontId="0" fillId="33" borderId="14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34" fillId="0" borderId="14" xfId="0" applyFont="1" applyFill="1" applyBorder="1" applyAlignment="1" applyProtection="1">
      <alignment horizontal="center"/>
      <protection/>
    </xf>
    <xf numFmtId="14" fontId="0" fillId="0" borderId="14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 horizontal="right"/>
      <protection/>
    </xf>
    <xf numFmtId="0" fontId="34" fillId="0" borderId="0" xfId="0" applyFont="1" applyFill="1" applyAlignment="1" applyProtection="1">
      <alignment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/>
      <protection/>
    </xf>
    <xf numFmtId="0" fontId="34" fillId="0" borderId="15" xfId="0" applyFont="1" applyFill="1" applyBorder="1" applyAlignment="1" applyProtection="1">
      <alignment horizontal="center"/>
      <protection/>
    </xf>
    <xf numFmtId="0" fontId="34" fillId="33" borderId="16" xfId="0" applyFont="1" applyFill="1" applyBorder="1" applyAlignment="1" applyProtection="1">
      <alignment horizontal="center"/>
      <protection/>
    </xf>
    <xf numFmtId="0" fontId="34" fillId="33" borderId="17" xfId="0" applyFont="1" applyFill="1" applyBorder="1" applyAlignment="1" applyProtection="1">
      <alignment horizontal="center"/>
      <protection/>
    </xf>
    <xf numFmtId="14" fontId="0" fillId="33" borderId="17" xfId="0" applyNumberFormat="1" applyFont="1" applyFill="1" applyBorder="1" applyAlignment="1" applyProtection="1">
      <alignment/>
      <protection/>
    </xf>
    <xf numFmtId="0" fontId="34" fillId="33" borderId="17" xfId="0" applyNumberFormat="1" applyFont="1" applyFill="1" applyBorder="1" applyAlignment="1" applyProtection="1">
      <alignment horizontal="right"/>
      <protection/>
    </xf>
    <xf numFmtId="0" fontId="34" fillId="35" borderId="17" xfId="0" applyFont="1" applyFill="1" applyBorder="1" applyAlignment="1" applyProtection="1">
      <alignment horizontal="center"/>
      <protection/>
    </xf>
    <xf numFmtId="0" fontId="4" fillId="36" borderId="18" xfId="0" applyFont="1" applyFill="1" applyBorder="1" applyAlignment="1" applyProtection="1">
      <alignment/>
      <protection/>
    </xf>
    <xf numFmtId="49" fontId="3" fillId="33" borderId="19" xfId="0" applyNumberFormat="1" applyFont="1" applyFill="1" applyBorder="1" applyAlignment="1" applyProtection="1">
      <alignment/>
      <protection/>
    </xf>
    <xf numFmtId="0" fontId="37" fillId="0" borderId="14" xfId="0" applyFont="1" applyBorder="1" applyAlignment="1" applyProtection="1">
      <alignment horizontal="center" vertical="center"/>
      <protection/>
    </xf>
    <xf numFmtId="0" fontId="37" fillId="0" borderId="14" xfId="0" applyFont="1" applyBorder="1" applyAlignment="1" applyProtection="1">
      <alignment horizontal="left" vertical="center"/>
      <protection/>
    </xf>
    <xf numFmtId="14" fontId="37" fillId="0" borderId="14" xfId="0" applyNumberFormat="1" applyFont="1" applyBorder="1" applyAlignment="1" applyProtection="1">
      <alignment horizontal="left" vertical="center"/>
      <protection/>
    </xf>
    <xf numFmtId="14" fontId="37" fillId="0" borderId="14" xfId="0" applyNumberFormat="1" applyFont="1" applyFill="1" applyBorder="1" applyAlignment="1" applyProtection="1">
      <alignment horizontal="left" vertical="center"/>
      <protection/>
    </xf>
    <xf numFmtId="14" fontId="73" fillId="0" borderId="14" xfId="0" applyNumberFormat="1" applyFont="1" applyFill="1" applyBorder="1" applyAlignment="1" applyProtection="1">
      <alignment horizontal="left" vertical="center"/>
      <protection/>
    </xf>
    <xf numFmtId="0" fontId="37" fillId="37" borderId="14" xfId="0" applyFont="1" applyFill="1" applyBorder="1" applyAlignment="1" applyProtection="1">
      <alignment horizontal="center" vertical="center"/>
      <protection/>
    </xf>
    <xf numFmtId="0" fontId="37" fillId="38" borderId="14" xfId="0" applyFont="1" applyFill="1" applyBorder="1" applyAlignment="1" applyProtection="1">
      <alignment horizontal="center" vertical="center"/>
      <protection/>
    </xf>
    <xf numFmtId="0" fontId="37" fillId="18" borderId="14" xfId="0" applyFont="1" applyFill="1" applyBorder="1" applyAlignment="1" applyProtection="1">
      <alignment horizontal="center" vertical="center"/>
      <protection/>
    </xf>
    <xf numFmtId="0" fontId="39" fillId="39" borderId="14" xfId="0" applyFont="1" applyFill="1" applyBorder="1" applyAlignment="1" applyProtection="1">
      <alignment horizontal="center" vertical="center"/>
      <protection/>
    </xf>
    <xf numFmtId="0" fontId="39" fillId="39" borderId="14" xfId="0" applyFont="1" applyFill="1" applyBorder="1" applyAlignment="1" applyProtection="1">
      <alignment horizontal="center" vertical="center" wrapText="1"/>
      <protection/>
    </xf>
    <xf numFmtId="14" fontId="39" fillId="39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 horizontal="left"/>
      <protection/>
    </xf>
    <xf numFmtId="14" fontId="34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14" fontId="40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 horizontal="left"/>
      <protection/>
    </xf>
    <xf numFmtId="167" fontId="34" fillId="33" borderId="14" xfId="0" applyNumberFormat="1" applyFont="1" applyFill="1" applyBorder="1" applyAlignment="1" applyProtection="1">
      <alignment/>
      <protection/>
    </xf>
    <xf numFmtId="171" fontId="34" fillId="33" borderId="14" xfId="0" applyNumberFormat="1" applyFont="1" applyFill="1" applyBorder="1" applyAlignment="1" applyProtection="1">
      <alignment horizontal="right"/>
      <protection/>
    </xf>
    <xf numFmtId="0" fontId="34" fillId="33" borderId="14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167" fontId="34" fillId="0" borderId="14" xfId="0" applyNumberFormat="1" applyFont="1" applyFill="1" applyBorder="1" applyAlignment="1" applyProtection="1">
      <alignment/>
      <protection/>
    </xf>
    <xf numFmtId="171" fontId="34" fillId="0" borderId="14" xfId="0" applyNumberFormat="1" applyFont="1" applyFill="1" applyBorder="1" applyAlignment="1" applyProtection="1">
      <alignment horizontal="right"/>
      <protection/>
    </xf>
    <xf numFmtId="0" fontId="34" fillId="0" borderId="14" xfId="0" applyFont="1" applyFill="1" applyBorder="1" applyAlignment="1" applyProtection="1">
      <alignment horizontal="right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/>
    </xf>
    <xf numFmtId="167" fontId="34" fillId="33" borderId="17" xfId="0" applyNumberFormat="1" applyFont="1" applyFill="1" applyBorder="1" applyAlignment="1" applyProtection="1">
      <alignment/>
      <protection/>
    </xf>
    <xf numFmtId="171" fontId="34" fillId="33" borderId="17" xfId="0" applyNumberFormat="1" applyFont="1" applyFill="1" applyBorder="1" applyAlignment="1" applyProtection="1">
      <alignment horizontal="right"/>
      <protection/>
    </xf>
    <xf numFmtId="0" fontId="34" fillId="33" borderId="17" xfId="0" applyFont="1" applyFill="1" applyBorder="1" applyAlignment="1" applyProtection="1">
      <alignment horizontal="right"/>
      <protection/>
    </xf>
    <xf numFmtId="14" fontId="0" fillId="33" borderId="14" xfId="0" applyNumberFormat="1" applyFont="1" applyFill="1" applyBorder="1" applyAlignment="1" applyProtection="1">
      <alignment/>
      <protection locked="0"/>
    </xf>
    <xf numFmtId="49" fontId="34" fillId="33" borderId="19" xfId="0" applyNumberFormat="1" applyFont="1" applyFill="1" applyBorder="1" applyAlignment="1" applyProtection="1">
      <alignment/>
      <protection locked="0"/>
    </xf>
    <xf numFmtId="49" fontId="34" fillId="33" borderId="20" xfId="0" applyNumberFormat="1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/>
    </xf>
    <xf numFmtId="0" fontId="40" fillId="33" borderId="0" xfId="0" applyFont="1" applyFill="1" applyAlignment="1" applyProtection="1">
      <alignment horizontal="center"/>
      <protection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right"/>
      <protection/>
    </xf>
    <xf numFmtId="1" fontId="34" fillId="36" borderId="19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3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3" fillId="40" borderId="14" xfId="0" applyFont="1" applyFill="1" applyBorder="1" applyAlignment="1" applyProtection="1">
      <alignment/>
      <protection/>
    </xf>
    <xf numFmtId="176" fontId="34" fillId="36" borderId="14" xfId="0" applyNumberFormat="1" applyFont="1" applyFill="1" applyBorder="1" applyAlignment="1" applyProtection="1">
      <alignment/>
      <protection/>
    </xf>
    <xf numFmtId="176" fontId="34" fillId="36" borderId="19" xfId="0" applyNumberFormat="1" applyFont="1" applyFill="1" applyBorder="1" applyAlignment="1" applyProtection="1">
      <alignment horizontal="right"/>
      <protection/>
    </xf>
    <xf numFmtId="176" fontId="4" fillId="36" borderId="21" xfId="0" applyNumberFormat="1" applyFont="1" applyFill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49" fontId="3" fillId="33" borderId="19" xfId="0" applyNumberFormat="1" applyFont="1" applyFill="1" applyBorder="1" applyAlignment="1" applyProtection="1">
      <alignment/>
      <protection locked="0"/>
    </xf>
    <xf numFmtId="0" fontId="74" fillId="0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3" fillId="33" borderId="0" xfId="0" applyFont="1" applyFill="1" applyAlignment="1" applyProtection="1">
      <alignment horizontal="left"/>
      <protection/>
    </xf>
    <xf numFmtId="0" fontId="71" fillId="33" borderId="0" xfId="0" applyFont="1" applyFill="1" applyAlignment="1" applyProtection="1">
      <alignment/>
      <protection/>
    </xf>
    <xf numFmtId="14" fontId="71" fillId="33" borderId="0" xfId="0" applyNumberFormat="1" applyFont="1" applyFill="1" applyAlignment="1" applyProtection="1">
      <alignment horizontal="right"/>
      <protection/>
    </xf>
    <xf numFmtId="0" fontId="0" fillId="33" borderId="0" xfId="0" applyFill="1" applyAlignment="1">
      <alignment/>
    </xf>
    <xf numFmtId="0" fontId="4" fillId="41" borderId="0" xfId="0" applyFont="1" applyFill="1" applyAlignment="1" applyProtection="1">
      <alignment/>
      <protection/>
    </xf>
    <xf numFmtId="0" fontId="3" fillId="41" borderId="0" xfId="0" applyFont="1" applyFill="1" applyAlignment="1" applyProtection="1">
      <alignment/>
      <protection/>
    </xf>
    <xf numFmtId="0" fontId="6" fillId="41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7" fillId="33" borderId="0" xfId="0" applyFont="1" applyFill="1" applyAlignment="1">
      <alignment/>
    </xf>
    <xf numFmtId="0" fontId="4" fillId="33" borderId="22" xfId="0" applyFont="1" applyFill="1" applyBorder="1" applyAlignment="1" applyProtection="1">
      <alignment/>
      <protection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4" fillId="33" borderId="14" xfId="0" applyNumberFormat="1" applyFont="1" applyFill="1" applyBorder="1" applyAlignment="1" applyProtection="1">
      <alignment horizontal="center"/>
      <protection/>
    </xf>
    <xf numFmtId="0" fontId="34" fillId="42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70" fillId="33" borderId="23" xfId="0" applyFont="1" applyFill="1" applyBorder="1" applyAlignment="1" applyProtection="1">
      <alignment horizontal="left"/>
      <protection/>
    </xf>
    <xf numFmtId="0" fontId="28" fillId="33" borderId="24" xfId="0" applyFont="1" applyFill="1" applyBorder="1" applyAlignment="1" applyProtection="1">
      <alignment horizontal="left"/>
      <protection/>
    </xf>
    <xf numFmtId="0" fontId="27" fillId="33" borderId="24" xfId="0" applyFont="1" applyFill="1" applyBorder="1" applyAlignment="1" applyProtection="1">
      <alignment horizontal="left"/>
      <protection/>
    </xf>
    <xf numFmtId="0" fontId="27" fillId="33" borderId="25" xfId="0" applyFont="1" applyFill="1" applyBorder="1" applyAlignment="1" applyProtection="1">
      <alignment horizontal="left"/>
      <protection/>
    </xf>
    <xf numFmtId="8" fontId="43" fillId="33" borderId="23" xfId="0" applyNumberFormat="1" applyFont="1" applyFill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/>
    </xf>
    <xf numFmtId="176" fontId="0" fillId="0" borderId="27" xfId="0" applyNumberFormat="1" applyBorder="1" applyAlignment="1" applyProtection="1">
      <alignment/>
      <protection/>
    </xf>
    <xf numFmtId="0" fontId="43" fillId="33" borderId="11" xfId="0" applyFont="1" applyFill="1" applyBorder="1" applyAlignment="1" applyProtection="1">
      <alignment horizontal="left"/>
      <protection locked="0"/>
    </xf>
    <xf numFmtId="0" fontId="43" fillId="33" borderId="13" xfId="0" applyFont="1" applyFill="1" applyBorder="1" applyAlignment="1" applyProtection="1">
      <alignment horizontal="left"/>
      <protection locked="0"/>
    </xf>
    <xf numFmtId="0" fontId="43" fillId="33" borderId="12" xfId="0" applyFont="1" applyFill="1" applyBorder="1" applyAlignment="1" applyProtection="1">
      <alignment horizontal="left"/>
      <protection locked="0"/>
    </xf>
    <xf numFmtId="0" fontId="43" fillId="33" borderId="28" xfId="0" applyFont="1" applyFill="1" applyBorder="1" applyAlignment="1" applyProtection="1">
      <alignment horizontal="left"/>
      <protection locked="0"/>
    </xf>
    <xf numFmtId="0" fontId="43" fillId="33" borderId="10" xfId="0" applyFont="1" applyFill="1" applyBorder="1" applyAlignment="1" applyProtection="1">
      <alignment horizontal="center"/>
      <protection locked="0"/>
    </xf>
    <xf numFmtId="0" fontId="43" fillId="33" borderId="29" xfId="0" applyFon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 quotePrefix="1">
      <alignment horizontal="left"/>
      <protection/>
    </xf>
    <xf numFmtId="0" fontId="4" fillId="41" borderId="30" xfId="0" applyFont="1" applyFill="1" applyBorder="1" applyAlignment="1" applyProtection="1">
      <alignment horizontal="center" vertical="center" wrapText="1"/>
      <protection/>
    </xf>
    <xf numFmtId="0" fontId="4" fillId="41" borderId="14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4" fillId="41" borderId="30" xfId="0" applyFont="1" applyFill="1" applyBorder="1" applyAlignment="1" applyProtection="1">
      <alignment horizontal="center" vertical="center"/>
      <protection/>
    </xf>
    <xf numFmtId="0" fontId="4" fillId="41" borderId="14" xfId="0" applyFont="1" applyFill="1" applyBorder="1" applyAlignment="1" applyProtection="1">
      <alignment horizontal="center" vertical="center"/>
      <protection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29" xfId="0" applyFont="1" applyFill="1" applyBorder="1" applyAlignment="1" applyProtection="1">
      <alignment horizontal="center" vertical="center"/>
      <protection locked="0"/>
    </xf>
    <xf numFmtId="0" fontId="27" fillId="33" borderId="32" xfId="0" applyFont="1" applyFill="1" applyBorder="1" applyAlignment="1" applyProtection="1">
      <alignment horizontal="center" vertical="center"/>
      <protection locked="0"/>
    </xf>
    <xf numFmtId="0" fontId="27" fillId="33" borderId="12" xfId="0" applyFont="1" applyFill="1" applyBorder="1" applyAlignment="1" applyProtection="1">
      <alignment horizontal="center" vertical="center"/>
      <protection locked="0"/>
    </xf>
    <xf numFmtId="0" fontId="27" fillId="33" borderId="33" xfId="0" applyFont="1" applyFill="1" applyBorder="1" applyAlignment="1" applyProtection="1">
      <alignment horizontal="center" vertical="center"/>
      <protection locked="0"/>
    </xf>
    <xf numFmtId="0" fontId="27" fillId="33" borderId="2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4" fontId="43" fillId="33" borderId="12" xfId="0" applyNumberFormat="1" applyFont="1" applyFill="1" applyBorder="1" applyAlignment="1" applyProtection="1">
      <alignment horizontal="center"/>
      <protection locked="0"/>
    </xf>
    <xf numFmtId="14" fontId="43" fillId="33" borderId="33" xfId="0" applyNumberFormat="1" applyFont="1" applyFill="1" applyBorder="1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left"/>
      <protection locked="0"/>
    </xf>
    <xf numFmtId="0" fontId="43" fillId="33" borderId="32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75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4" fillId="41" borderId="34" xfId="0" applyFont="1" applyFill="1" applyBorder="1" applyAlignment="1" applyProtection="1">
      <alignment horizontal="center" vertical="center"/>
      <protection/>
    </xf>
    <xf numFmtId="0" fontId="4" fillId="41" borderId="15" xfId="0" applyFont="1" applyFill="1" applyBorder="1" applyAlignment="1" applyProtection="1">
      <alignment horizontal="center" vertical="center"/>
      <protection/>
    </xf>
    <xf numFmtId="0" fontId="0" fillId="40" borderId="14" xfId="0" applyFill="1" applyBorder="1" applyAlignment="1" applyProtection="1" quotePrefix="1">
      <alignment horizontal="left"/>
      <protection/>
    </xf>
    <xf numFmtId="0" fontId="76" fillId="33" borderId="33" xfId="48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3" fillId="33" borderId="0" xfId="0" applyFont="1" applyFill="1" applyAlignment="1" applyProtection="1">
      <alignment horizontal="left"/>
      <protection/>
    </xf>
    <xf numFmtId="0" fontId="4" fillId="41" borderId="35" xfId="0" applyFont="1" applyFill="1" applyBorder="1" applyAlignment="1" applyProtection="1">
      <alignment horizontal="center" vertical="center"/>
      <protection/>
    </xf>
    <xf numFmtId="0" fontId="4" fillId="41" borderId="19" xfId="0" applyFont="1" applyFill="1" applyBorder="1" applyAlignment="1" applyProtection="1">
      <alignment horizontal="center" vertical="center"/>
      <protection/>
    </xf>
    <xf numFmtId="0" fontId="4" fillId="41" borderId="36" xfId="0" applyFont="1" applyFill="1" applyBorder="1" applyAlignment="1" applyProtection="1">
      <alignment horizontal="center" vertical="center"/>
      <protection/>
    </xf>
    <xf numFmtId="0" fontId="4" fillId="41" borderId="37" xfId="0" applyFont="1" applyFill="1" applyBorder="1" applyAlignment="1" applyProtection="1">
      <alignment horizontal="center" vertical="center"/>
      <protection/>
    </xf>
    <xf numFmtId="0" fontId="4" fillId="41" borderId="38" xfId="0" applyFont="1" applyFill="1" applyBorder="1" applyAlignment="1" applyProtection="1">
      <alignment horizontal="center" vertical="center"/>
      <protection/>
    </xf>
    <xf numFmtId="0" fontId="77" fillId="33" borderId="0" xfId="48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45" fillId="33" borderId="0" xfId="0" applyFont="1" applyFill="1" applyAlignment="1" applyProtection="1">
      <alignment horizontal="left"/>
      <protection/>
    </xf>
    <xf numFmtId="0" fontId="40" fillId="13" borderId="14" xfId="0" applyFont="1" applyFill="1" applyBorder="1" applyAlignment="1" applyProtection="1">
      <alignment horizontal="center" vertical="center" textRotation="90"/>
      <protection/>
    </xf>
    <xf numFmtId="0" fontId="36" fillId="0" borderId="0" xfId="0" applyFont="1" applyAlignment="1" applyProtection="1">
      <alignment horizontal="left"/>
      <protection/>
    </xf>
    <xf numFmtId="0" fontId="43" fillId="33" borderId="33" xfId="0" applyFont="1" applyFill="1" applyBorder="1" applyAlignment="1" applyProtection="1">
      <alignment horizontal="left"/>
      <protection locked="0"/>
    </xf>
    <xf numFmtId="0" fontId="48" fillId="33" borderId="0" xfId="48" applyFont="1" applyFill="1" applyAlignment="1" applyProtection="1">
      <alignment/>
      <protection/>
    </xf>
    <xf numFmtId="0" fontId="78" fillId="33" borderId="10" xfId="0" applyFont="1" applyFill="1" applyBorder="1" applyAlignment="1" applyProtection="1">
      <alignment horizontal="left"/>
      <protection locked="0"/>
    </xf>
    <xf numFmtId="0" fontId="78" fillId="33" borderId="29" xfId="0" applyFont="1" applyFill="1" applyBorder="1" applyAlignment="1" applyProtection="1">
      <alignment horizontal="left"/>
      <protection locked="0"/>
    </xf>
    <xf numFmtId="0" fontId="78" fillId="33" borderId="32" xfId="0" applyFont="1" applyFill="1" applyBorder="1" applyAlignment="1" applyProtection="1">
      <alignment horizontal="left"/>
      <protection locked="0"/>
    </xf>
    <xf numFmtId="0" fontId="78" fillId="33" borderId="11" xfId="0" applyFont="1" applyFill="1" applyBorder="1" applyAlignment="1" applyProtection="1">
      <alignment horizontal="left"/>
      <protection locked="0"/>
    </xf>
    <xf numFmtId="0" fontId="78" fillId="33" borderId="0" xfId="0" applyFont="1" applyFill="1" applyBorder="1" applyAlignment="1" applyProtection="1">
      <alignment horizontal="left"/>
      <protection locked="0"/>
    </xf>
    <xf numFmtId="0" fontId="78" fillId="33" borderId="13" xfId="0" applyFont="1" applyFill="1" applyBorder="1" applyAlignment="1" applyProtection="1">
      <alignment horizontal="left"/>
      <protection locked="0"/>
    </xf>
    <xf numFmtId="0" fontId="43" fillId="33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43" borderId="14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/>
    </xf>
    <xf numFmtId="14" fontId="79" fillId="43" borderId="14" xfId="0" applyNumberFormat="1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44" borderId="39" xfId="0" applyFont="1" applyFill="1" applyBorder="1" applyAlignment="1">
      <alignment horizontal="center" vertical="center"/>
    </xf>
    <xf numFmtId="0" fontId="5" fillId="44" borderId="37" xfId="0" applyFont="1" applyFill="1" applyBorder="1" applyAlignment="1">
      <alignment horizontal="center" vertical="center"/>
    </xf>
    <xf numFmtId="0" fontId="5" fillId="44" borderId="38" xfId="0" applyFont="1" applyFill="1" applyBorder="1" applyAlignment="1">
      <alignment horizontal="center" vertical="center"/>
    </xf>
    <xf numFmtId="0" fontId="5" fillId="42" borderId="39" xfId="0" applyFont="1" applyFill="1" applyBorder="1" applyAlignment="1">
      <alignment horizontal="center" vertical="center"/>
    </xf>
    <xf numFmtId="0" fontId="5" fillId="42" borderId="37" xfId="0" applyFont="1" applyFill="1" applyBorder="1" applyAlignment="1">
      <alignment horizontal="center" vertical="center"/>
    </xf>
    <xf numFmtId="0" fontId="5" fillId="42" borderId="38" xfId="0" applyFont="1" applyFill="1" applyBorder="1" applyAlignment="1">
      <alignment horizontal="center" vertical="center"/>
    </xf>
    <xf numFmtId="0" fontId="5" fillId="41" borderId="39" xfId="0" applyFont="1" applyFill="1" applyBorder="1" applyAlignment="1">
      <alignment horizontal="center" vertical="center"/>
    </xf>
    <xf numFmtId="0" fontId="5" fillId="41" borderId="37" xfId="0" applyFont="1" applyFill="1" applyBorder="1" applyAlignment="1">
      <alignment horizontal="center" vertical="center"/>
    </xf>
    <xf numFmtId="0" fontId="5" fillId="41" borderId="3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1</xdr:row>
      <xdr:rowOff>38100</xdr:rowOff>
    </xdr:from>
    <xdr:to>
      <xdr:col>13</xdr:col>
      <xdr:colOff>552450</xdr:colOff>
      <xdr:row>3</xdr:row>
      <xdr:rowOff>200025</xdr:rowOff>
    </xdr:to>
    <xdr:pic>
      <xdr:nvPicPr>
        <xdr:cNvPr id="1" name="Picture 1" descr="Logo RZ, fa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333375"/>
          <a:ext cx="1876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1</xdr:row>
      <xdr:rowOff>38100</xdr:rowOff>
    </xdr:from>
    <xdr:to>
      <xdr:col>13</xdr:col>
      <xdr:colOff>552450</xdr:colOff>
      <xdr:row>4</xdr:row>
      <xdr:rowOff>0</xdr:rowOff>
    </xdr:to>
    <xdr:pic>
      <xdr:nvPicPr>
        <xdr:cNvPr id="1" name="Picture 1" descr="Logo RZ, fa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333375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1</xdr:row>
      <xdr:rowOff>38100</xdr:rowOff>
    </xdr:from>
    <xdr:to>
      <xdr:col>13</xdr:col>
      <xdr:colOff>552450</xdr:colOff>
      <xdr:row>4</xdr:row>
      <xdr:rowOff>0</xdr:rowOff>
    </xdr:to>
    <xdr:pic>
      <xdr:nvPicPr>
        <xdr:cNvPr id="1" name="Picture 1" descr="Logo RZ, fa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333375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workbookViewId="0" topLeftCell="A4">
      <selection activeCell="H108" sqref="H108"/>
    </sheetView>
  </sheetViews>
  <sheetFormatPr defaultColWidth="11.421875" defaultRowHeight="12.75"/>
  <cols>
    <col min="1" max="1" width="21.7109375" style="2" customWidth="1"/>
    <col min="2" max="2" width="4.00390625" style="122" customWidth="1"/>
    <col min="3" max="3" width="35.7109375" style="2" customWidth="1"/>
    <col min="4" max="4" width="10.7109375" style="2" customWidth="1"/>
    <col min="5" max="5" width="12.7109375" style="2" customWidth="1"/>
    <col min="6" max="6" width="7.140625" style="2" customWidth="1"/>
    <col min="7" max="7" width="9.7109375" style="2" customWidth="1"/>
    <col min="8" max="8" width="12.7109375" style="2" customWidth="1"/>
    <col min="9" max="9" width="9.8515625" style="2" customWidth="1"/>
    <col min="10" max="10" width="10.421875" style="2" customWidth="1"/>
    <col min="11" max="11" width="10.8515625" style="3" customWidth="1"/>
    <col min="12" max="12" width="9.7109375" style="2" customWidth="1"/>
    <col min="13" max="13" width="11.8515625" style="2" customWidth="1"/>
    <col min="14" max="14" width="12.421875" style="2" customWidth="1"/>
    <col min="15" max="15" width="11.421875" style="2" hidden="1" customWidth="1"/>
    <col min="16" max="16" width="14.28125" style="2" customWidth="1"/>
    <col min="17" max="17" width="11.421875" style="2" customWidth="1"/>
    <col min="18" max="16384" width="11.421875" style="2" customWidth="1"/>
  </cols>
  <sheetData>
    <row r="1" spans="1:16" ht="23.25">
      <c r="A1" s="200" t="s">
        <v>99</v>
      </c>
      <c r="B1" s="200"/>
      <c r="C1" s="200"/>
      <c r="D1" s="200"/>
      <c r="E1" s="200"/>
      <c r="F1" s="200"/>
      <c r="G1" s="200"/>
      <c r="L1" s="199"/>
      <c r="P1" s="129" t="s">
        <v>92</v>
      </c>
    </row>
    <row r="2" spans="1:12" ht="16.5" thickBot="1">
      <c r="A2" s="4"/>
      <c r="B2" s="1"/>
      <c r="L2" s="199"/>
    </row>
    <row r="3" spans="1:12" ht="15.75">
      <c r="A3" s="149" t="s">
        <v>48</v>
      </c>
      <c r="B3" s="160"/>
      <c r="C3" s="161"/>
      <c r="D3" s="161"/>
      <c r="E3" s="171" t="s">
        <v>124</v>
      </c>
      <c r="F3" s="172"/>
      <c r="G3" s="173"/>
      <c r="L3" s="199"/>
    </row>
    <row r="4" spans="1:12" ht="16.5" thickBot="1">
      <c r="A4" s="150" t="s">
        <v>120</v>
      </c>
      <c r="B4" s="162"/>
      <c r="C4" s="163"/>
      <c r="D4" s="163"/>
      <c r="E4" s="174"/>
      <c r="F4" s="175"/>
      <c r="G4" s="176"/>
      <c r="H4" s="7"/>
      <c r="L4" s="199"/>
    </row>
    <row r="5" spans="1:12" ht="15">
      <c r="A5" s="151" t="s">
        <v>121</v>
      </c>
      <c r="B5" s="162"/>
      <c r="C5" s="163"/>
      <c r="D5" s="163"/>
      <c r="E5" s="181" t="s">
        <v>125</v>
      </c>
      <c r="F5" s="182"/>
      <c r="G5" s="153">
        <v>85</v>
      </c>
      <c r="H5" s="120"/>
      <c r="L5" s="199"/>
    </row>
    <row r="6" spans="1:11" ht="15">
      <c r="A6" s="151" t="s">
        <v>49</v>
      </c>
      <c r="B6" s="177"/>
      <c r="C6" s="178"/>
      <c r="D6" s="178"/>
      <c r="E6" s="183" t="s">
        <v>126</v>
      </c>
      <c r="F6" s="184"/>
      <c r="G6" s="154">
        <v>107</v>
      </c>
      <c r="H6" s="120"/>
      <c r="I6" s="9" t="s">
        <v>29</v>
      </c>
      <c r="J6" s="9"/>
      <c r="K6" s="10">
        <f>MIN(E20,E21,E22,E23,E28,E29,E30,E31,E33,E34,E35,E36)</f>
        <v>0</v>
      </c>
    </row>
    <row r="7" spans="1:12" ht="15">
      <c r="A7" s="151" t="s">
        <v>1</v>
      </c>
      <c r="B7" s="162"/>
      <c r="C7" s="163"/>
      <c r="D7" s="163"/>
      <c r="E7" s="156" t="s">
        <v>127</v>
      </c>
      <c r="F7" s="157"/>
      <c r="G7" s="154">
        <v>125.5</v>
      </c>
      <c r="H7" s="120"/>
      <c r="I7" s="12"/>
      <c r="J7" s="13"/>
      <c r="K7" s="14"/>
      <c r="L7" s="13"/>
    </row>
    <row r="8" spans="1:12" ht="15.75" thickBot="1">
      <c r="A8" s="152" t="s">
        <v>123</v>
      </c>
      <c r="B8" s="179"/>
      <c r="C8" s="180"/>
      <c r="D8" s="180"/>
      <c r="E8" s="158" t="s">
        <v>128</v>
      </c>
      <c r="F8" s="159"/>
      <c r="G8" s="155">
        <v>142</v>
      </c>
      <c r="H8" s="148"/>
      <c r="I8" s="12"/>
      <c r="J8" s="13"/>
      <c r="K8" s="14"/>
      <c r="L8" s="13"/>
    </row>
    <row r="9" spans="1:8" ht="13.5">
      <c r="A9" s="120"/>
      <c r="B9" s="120"/>
      <c r="C9" s="120"/>
      <c r="D9" s="120"/>
      <c r="E9" s="120"/>
      <c r="F9" s="120"/>
      <c r="G9" s="120"/>
      <c r="H9" s="120"/>
    </row>
    <row r="10" spans="1:10" ht="13.5">
      <c r="A10" s="15" t="s">
        <v>50</v>
      </c>
      <c r="B10" s="16"/>
      <c r="C10" s="15"/>
      <c r="D10" s="15"/>
      <c r="E10" s="15"/>
      <c r="F10" s="15"/>
      <c r="G10" s="15"/>
      <c r="H10" s="15"/>
      <c r="I10" s="15" t="s">
        <v>38</v>
      </c>
      <c r="J10" s="15"/>
    </row>
    <row r="11" spans="1:10" ht="13.5">
      <c r="A11" s="15" t="s">
        <v>37</v>
      </c>
      <c r="B11" s="16"/>
      <c r="C11" s="15"/>
      <c r="D11" s="15"/>
      <c r="E11" s="15"/>
      <c r="F11" s="15"/>
      <c r="G11" s="15"/>
      <c r="H11" s="15"/>
      <c r="I11" s="15" t="s">
        <v>39</v>
      </c>
      <c r="J11" s="15"/>
    </row>
    <row r="12" spans="1:14" s="20" customFormat="1" ht="13.5">
      <c r="A12" s="17" t="s">
        <v>32</v>
      </c>
      <c r="B12" s="18"/>
      <c r="C12" s="19"/>
      <c r="D12" s="19"/>
      <c r="E12" s="19"/>
      <c r="F12" s="19" t="s">
        <v>31</v>
      </c>
      <c r="G12" s="19"/>
      <c r="H12" s="198"/>
      <c r="I12" s="198"/>
      <c r="K12" s="191"/>
      <c r="L12" s="192"/>
      <c r="M12" s="192"/>
      <c r="N12" s="192"/>
    </row>
    <row r="13" spans="1:14" s="20" customFormat="1" ht="13.5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3"/>
      <c r="L13" s="121"/>
      <c r="M13" s="121"/>
      <c r="N13" s="121"/>
    </row>
    <row r="14" spans="1:14" s="20" customFormat="1" ht="13.5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3"/>
      <c r="L14" s="121"/>
      <c r="M14" s="121"/>
      <c r="N14" s="121"/>
    </row>
    <row r="15" spans="4:8" ht="14.25" thickBot="1">
      <c r="D15" s="21"/>
      <c r="E15" s="2" t="s">
        <v>20</v>
      </c>
      <c r="H15" s="2" t="s">
        <v>20</v>
      </c>
    </row>
    <row r="16" spans="1:16" ht="13.5">
      <c r="A16" s="187" t="s">
        <v>8</v>
      </c>
      <c r="B16" s="169"/>
      <c r="C16" s="169" t="s">
        <v>9</v>
      </c>
      <c r="D16" s="165" t="s">
        <v>41</v>
      </c>
      <c r="E16" s="165" t="s">
        <v>42</v>
      </c>
      <c r="F16" s="195" t="s">
        <v>36</v>
      </c>
      <c r="G16" s="165" t="s">
        <v>43</v>
      </c>
      <c r="H16" s="165" t="s">
        <v>44</v>
      </c>
      <c r="I16" s="169" t="s">
        <v>40</v>
      </c>
      <c r="J16" s="165" t="s">
        <v>45</v>
      </c>
      <c r="K16" s="169" t="s">
        <v>10</v>
      </c>
      <c r="L16" s="169" t="s">
        <v>11</v>
      </c>
      <c r="M16" s="169" t="s">
        <v>12</v>
      </c>
      <c r="N16" s="193" t="s">
        <v>35</v>
      </c>
      <c r="O16" s="135" t="s">
        <v>19</v>
      </c>
      <c r="P16" s="193" t="s">
        <v>75</v>
      </c>
    </row>
    <row r="17" spans="1:16" ht="13.5">
      <c r="A17" s="188"/>
      <c r="B17" s="170"/>
      <c r="C17" s="170"/>
      <c r="D17" s="166"/>
      <c r="E17" s="166"/>
      <c r="F17" s="196"/>
      <c r="G17" s="166"/>
      <c r="H17" s="166"/>
      <c r="I17" s="170"/>
      <c r="J17" s="166"/>
      <c r="K17" s="170"/>
      <c r="L17" s="170"/>
      <c r="M17" s="170"/>
      <c r="N17" s="194"/>
      <c r="O17" s="135"/>
      <c r="P17" s="194"/>
    </row>
    <row r="18" spans="1:16" ht="13.5">
      <c r="A18" s="188"/>
      <c r="B18" s="170"/>
      <c r="C18" s="170"/>
      <c r="D18" s="166"/>
      <c r="E18" s="166"/>
      <c r="F18" s="197"/>
      <c r="G18" s="166"/>
      <c r="H18" s="166"/>
      <c r="I18" s="170"/>
      <c r="J18" s="166"/>
      <c r="K18" s="170"/>
      <c r="L18" s="170"/>
      <c r="M18" s="170"/>
      <c r="N18" s="194"/>
      <c r="O18" s="136"/>
      <c r="P18" s="194"/>
    </row>
    <row r="19" spans="1:16" ht="13.5">
      <c r="A19" s="22" t="s">
        <v>118</v>
      </c>
      <c r="B19" s="23"/>
      <c r="C19" s="140"/>
      <c r="D19" s="23"/>
      <c r="E19" s="23"/>
      <c r="F19" s="23"/>
      <c r="G19" s="23"/>
      <c r="H19" s="23"/>
      <c r="I19" s="23"/>
      <c r="J19" s="23"/>
      <c r="K19" s="24"/>
      <c r="L19" s="23"/>
      <c r="M19" s="23"/>
      <c r="N19" s="25"/>
      <c r="P19" s="77"/>
    </row>
    <row r="20" spans="1:16" s="31" customFormat="1" ht="14.25">
      <c r="A20" s="68" t="s">
        <v>23</v>
      </c>
      <c r="B20" s="26" t="s">
        <v>25</v>
      </c>
      <c r="C20" s="145"/>
      <c r="D20" s="58">
        <v>1</v>
      </c>
      <c r="E20" s="112"/>
      <c r="F20" s="27"/>
      <c r="G20" s="28"/>
      <c r="H20" s="112"/>
      <c r="I20" s="28"/>
      <c r="J20" s="146">
        <f aca="true" t="shared" si="0" ref="J20:J26">IF(H20="",0,H20-E20)</f>
        <v>0</v>
      </c>
      <c r="K20" s="26" t="s">
        <v>15</v>
      </c>
      <c r="L20" s="26" t="str">
        <f>IF(K20="VG","Ja","Nein")</f>
        <v>Ja</v>
      </c>
      <c r="M20" s="124">
        <f aca="true" t="shared" si="1" ref="M20:M26">IF($P$1="Intern",IF(D20=1,IF(K20="VG",$D$104,IF(L20="J",$D$104,$D$105)),IF(D20=2,IF(K20="VG",$D$106,IF(L20="J",$D$106,$D$106)),IF(D20=3,IF(K20="VG",$D$107,IF(L20="J",$D$107,$D$107)),IF(K20="VG",$D$108,IF(L20="J",$D$108,$D$108))))),IF(D20=1,IF(K20="VG",$E$104,IF(L20="J",$E$104,$E$105)),IF(D20=2,IF(K20="VG",$E$106,IF(L20="J",$E$106,$E$106)),IF(D20=3,IF(K20="VG",$E$107,IF(L20="J",$E$107,$E$107)),IF(K20="VG",$E$108,IF(L20="J",$E$108,$E$108))))))</f>
        <v>79</v>
      </c>
      <c r="N20" s="125">
        <f>IF(OR(D20="",D20=0),0,M20*J20)</f>
        <v>0</v>
      </c>
      <c r="O20" s="119">
        <f>IF(OR(E20="",E20=0),0,N20*K20)</f>
        <v>0</v>
      </c>
      <c r="P20" s="113"/>
    </row>
    <row r="21" spans="1:16" s="31" customFormat="1" ht="14.25">
      <c r="A21" s="68" t="s">
        <v>28</v>
      </c>
      <c r="B21" s="26" t="s">
        <v>26</v>
      </c>
      <c r="C21" s="145"/>
      <c r="D21" s="58"/>
      <c r="E21" s="112"/>
      <c r="F21" s="27"/>
      <c r="G21" s="28"/>
      <c r="H21" s="112"/>
      <c r="I21" s="28"/>
      <c r="J21" s="146">
        <f t="shared" si="0"/>
        <v>0</v>
      </c>
      <c r="K21" s="26" t="s">
        <v>15</v>
      </c>
      <c r="L21" s="26" t="str">
        <f aca="true" t="shared" si="2" ref="L21:L36">IF(K21="VG","Ja","Nein")</f>
        <v>Ja</v>
      </c>
      <c r="M21" s="124">
        <f t="shared" si="1"/>
        <v>130</v>
      </c>
      <c r="N21" s="125">
        <f aca="true" t="shared" si="3" ref="N21:N36">IF(OR(D21="",D21=0),0,M21*J21)</f>
        <v>0</v>
      </c>
      <c r="O21" s="31">
        <f>IF(D21=0,0,N21)</f>
        <v>0</v>
      </c>
      <c r="P21" s="113"/>
    </row>
    <row r="22" spans="1:16" s="31" customFormat="1" ht="14.25">
      <c r="A22" s="68" t="s">
        <v>27</v>
      </c>
      <c r="B22" s="26" t="s">
        <v>26</v>
      </c>
      <c r="C22" s="145"/>
      <c r="D22" s="58"/>
      <c r="E22" s="112"/>
      <c r="F22" s="27"/>
      <c r="G22" s="28"/>
      <c r="H22" s="112"/>
      <c r="I22" s="28"/>
      <c r="J22" s="146">
        <f t="shared" si="0"/>
        <v>0</v>
      </c>
      <c r="K22" s="26" t="s">
        <v>15</v>
      </c>
      <c r="L22" s="26" t="str">
        <f t="shared" si="2"/>
        <v>Ja</v>
      </c>
      <c r="M22" s="124">
        <f t="shared" si="1"/>
        <v>130</v>
      </c>
      <c r="N22" s="125">
        <f t="shared" si="3"/>
        <v>0</v>
      </c>
      <c r="P22" s="113"/>
    </row>
    <row r="23" spans="1:16" s="31" customFormat="1" ht="14.25">
      <c r="A23" s="68" t="s">
        <v>111</v>
      </c>
      <c r="B23" s="26" t="s">
        <v>25</v>
      </c>
      <c r="C23" s="145"/>
      <c r="D23" s="58"/>
      <c r="E23" s="112"/>
      <c r="F23" s="27"/>
      <c r="G23" s="28"/>
      <c r="H23" s="112"/>
      <c r="I23" s="28"/>
      <c r="J23" s="146">
        <f t="shared" si="0"/>
        <v>0</v>
      </c>
      <c r="K23" s="26" t="s">
        <v>15</v>
      </c>
      <c r="L23" s="26" t="s">
        <v>71</v>
      </c>
      <c r="M23" s="124">
        <f t="shared" si="1"/>
        <v>130</v>
      </c>
      <c r="N23" s="125">
        <f t="shared" si="3"/>
        <v>0</v>
      </c>
      <c r="O23" s="31">
        <f>IF(D23=0,0,N23)</f>
        <v>0</v>
      </c>
      <c r="P23" s="113"/>
    </row>
    <row r="24" spans="1:16" s="31" customFormat="1" ht="14.25">
      <c r="A24" s="68" t="s">
        <v>114</v>
      </c>
      <c r="B24" s="26" t="s">
        <v>25</v>
      </c>
      <c r="C24" s="57"/>
      <c r="D24" s="58"/>
      <c r="E24" s="112"/>
      <c r="F24" s="27"/>
      <c r="G24" s="28"/>
      <c r="H24" s="112"/>
      <c r="I24" s="28"/>
      <c r="J24" s="146">
        <f t="shared" si="0"/>
        <v>0</v>
      </c>
      <c r="K24" s="26" t="s">
        <v>15</v>
      </c>
      <c r="L24" s="26" t="s">
        <v>71</v>
      </c>
      <c r="M24" s="124">
        <f t="shared" si="1"/>
        <v>130</v>
      </c>
      <c r="N24" s="125">
        <f>IF(OR(D24="",D24=0),0,M24*J24)</f>
        <v>0</v>
      </c>
      <c r="P24" s="113"/>
    </row>
    <row r="25" spans="1:16" s="31" customFormat="1" ht="14.25">
      <c r="A25" s="68" t="s">
        <v>112</v>
      </c>
      <c r="B25" s="26" t="s">
        <v>25</v>
      </c>
      <c r="C25" s="144"/>
      <c r="D25" s="58"/>
      <c r="E25" s="112"/>
      <c r="F25" s="27"/>
      <c r="G25" s="28"/>
      <c r="H25" s="112"/>
      <c r="I25" s="28"/>
      <c r="J25" s="146">
        <f t="shared" si="0"/>
        <v>0</v>
      </c>
      <c r="K25" s="26" t="s">
        <v>15</v>
      </c>
      <c r="L25" s="26" t="s">
        <v>71</v>
      </c>
      <c r="M25" s="124">
        <f t="shared" si="1"/>
        <v>130</v>
      </c>
      <c r="N25" s="125">
        <f t="shared" si="3"/>
        <v>0</v>
      </c>
      <c r="O25" s="31">
        <f>IF(D25=0,0,N25)</f>
        <v>0</v>
      </c>
      <c r="P25" s="113"/>
    </row>
    <row r="26" spans="1:16" s="31" customFormat="1" ht="14.25">
      <c r="A26" s="68" t="s">
        <v>113</v>
      </c>
      <c r="B26" s="26" t="s">
        <v>25</v>
      </c>
      <c r="C26" s="144"/>
      <c r="D26" s="58"/>
      <c r="E26" s="112"/>
      <c r="F26" s="27"/>
      <c r="G26" s="28"/>
      <c r="H26" s="112"/>
      <c r="I26" s="28"/>
      <c r="J26" s="146">
        <f t="shared" si="0"/>
        <v>0</v>
      </c>
      <c r="K26" s="26" t="s">
        <v>15</v>
      </c>
      <c r="L26" s="26" t="s">
        <v>71</v>
      </c>
      <c r="M26" s="124">
        <f t="shared" si="1"/>
        <v>130</v>
      </c>
      <c r="N26" s="125">
        <f>IF(OR(D26="",D26=0),0,M26*J26)</f>
        <v>0</v>
      </c>
      <c r="P26" s="113"/>
    </row>
    <row r="27" spans="1:16" ht="14.25">
      <c r="A27" s="54" t="s">
        <v>119</v>
      </c>
      <c r="B27" s="23"/>
      <c r="C27" s="167"/>
      <c r="D27" s="168"/>
      <c r="E27" s="168"/>
      <c r="F27" s="168"/>
      <c r="G27" s="168"/>
      <c r="H27" s="168"/>
      <c r="I27" s="168"/>
      <c r="J27" s="168"/>
      <c r="K27" s="34"/>
      <c r="L27" s="33"/>
      <c r="M27" s="23"/>
      <c r="N27" s="25"/>
      <c r="P27" s="128"/>
    </row>
    <row r="28" spans="1:23" s="147" customFormat="1" ht="14.25">
      <c r="A28" s="69" t="s">
        <v>24</v>
      </c>
      <c r="B28" s="26" t="s">
        <v>25</v>
      </c>
      <c r="C28" s="144"/>
      <c r="D28" s="58"/>
      <c r="E28" s="112"/>
      <c r="F28" s="27"/>
      <c r="G28" s="28"/>
      <c r="H28" s="112"/>
      <c r="I28" s="28"/>
      <c r="J28" s="146">
        <f>IF(H28="",0,H28-E28)</f>
        <v>0</v>
      </c>
      <c r="K28" s="26" t="s">
        <v>15</v>
      </c>
      <c r="L28" s="26" t="str">
        <f t="shared" si="2"/>
        <v>Ja</v>
      </c>
      <c r="M28" s="124">
        <f>IF($P$1="Intern",IF(D28=1,IF(K28="VG",$D$104,IF(L28="J",$D$104,$D$105)),IF(D28=2,IF(K28="VG",$D$106,IF(L28="J",$D$106,$D$106)),IF(D28=3,IF(K28="VG",$D$107,IF(L28="J",$D$107,$D$107)),IF(K28="VG",$D$108,IF(L28="J",$D$108,$D$108))))),IF(D28=1,IF(K28="VG",$E$104,IF(L28="J",$E$104,$E$105)),IF(D28=2,IF(K28="VG",$E$106,IF(L28="J",$E$106,$E$106)),IF(D28=3,IF(K28="VG",$E$107,IF(L28="J",$E$107,$E$107)),IF(K28="VG",$E$108,IF(L28="J",$E$108,$E$108))))))</f>
        <v>130</v>
      </c>
      <c r="N28" s="125">
        <f t="shared" si="3"/>
        <v>0</v>
      </c>
      <c r="O28" s="31">
        <f>IF(D28=0,0,N28)</f>
        <v>0</v>
      </c>
      <c r="P28" s="113"/>
      <c r="Q28" s="31"/>
      <c r="R28" s="31"/>
      <c r="S28" s="31"/>
      <c r="T28" s="31"/>
      <c r="U28" s="31"/>
      <c r="V28" s="31"/>
      <c r="W28" s="31"/>
    </row>
    <row r="29" spans="1:16" s="31" customFormat="1" ht="14.25">
      <c r="A29" s="69" t="s">
        <v>21</v>
      </c>
      <c r="B29" s="26" t="s">
        <v>25</v>
      </c>
      <c r="C29" s="145"/>
      <c r="D29" s="58"/>
      <c r="E29" s="112"/>
      <c r="F29" s="27"/>
      <c r="G29" s="28"/>
      <c r="H29" s="112"/>
      <c r="I29" s="28"/>
      <c r="J29" s="146">
        <f>IF(H29="",0,H29-E29)</f>
        <v>0</v>
      </c>
      <c r="K29" s="26" t="s">
        <v>15</v>
      </c>
      <c r="L29" s="26" t="str">
        <f t="shared" si="2"/>
        <v>Ja</v>
      </c>
      <c r="M29" s="124">
        <f>IF($P$1="Intern",IF(D29=1,IF(K29="VG",$D$104,IF(L29="J",$D$104,$D$105)),IF(D29=2,IF(K29="VG",$D$106,IF(L29="J",$D$106,$D$106)),IF(D29=3,IF(K29="VG",$D$107,IF(L29="J",$D$107,$D$107)),IF(K29="VG",$D$108,IF(L29="J",$D$108,$D$108))))),IF(D29=1,IF(K29="VG",$E$104,IF(L29="J",$E$104,$E$105)),IF(D29=2,IF(K29="VG",$E$106,IF(L29="J",$E$106,$E$106)),IF(D29=3,IF(K29="VG",$E$107,IF(L29="J",$E$107,$E$107)),IF(K29="VG",$E$108,IF(L29="J",$E$108,$E$108))))))</f>
        <v>130</v>
      </c>
      <c r="N29" s="125">
        <f t="shared" si="3"/>
        <v>0</v>
      </c>
      <c r="O29" s="31">
        <f>IF(D29=0,0,N29)</f>
        <v>0</v>
      </c>
      <c r="P29" s="113"/>
    </row>
    <row r="30" spans="1:23" s="147" customFormat="1" ht="14.25">
      <c r="A30" s="69" t="s">
        <v>122</v>
      </c>
      <c r="B30" s="26" t="s">
        <v>25</v>
      </c>
      <c r="C30" s="144"/>
      <c r="D30" s="58"/>
      <c r="E30" s="112"/>
      <c r="F30" s="27"/>
      <c r="G30" s="28"/>
      <c r="H30" s="112"/>
      <c r="I30" s="28"/>
      <c r="J30" s="146">
        <f>IF(H30="",0,H30-E30)</f>
        <v>0</v>
      </c>
      <c r="K30" s="26" t="s">
        <v>15</v>
      </c>
      <c r="L30" s="26" t="str">
        <f t="shared" si="2"/>
        <v>Ja</v>
      </c>
      <c r="M30" s="124">
        <f>IF($P$1="Intern",IF(D30=1,IF(K30="VG",$D$104,IF(L30="J",$D$104,$D$105)),IF(D30=2,IF(K30="VG",$D$106,IF(L30="J",$D$106,$D$106)),IF(D30=3,IF(K30="VG",$D$107,IF(L30="J",$D$107,$D$107)),IF(K30="VG",$D$108,IF(L30="J",$D$108,$D$108))))),IF(D30=1,IF(K30="VG",$E$104,IF(L30="J",$E$104,$E$105)),IF(D30=2,IF(K30="VG",$E$106,IF(L30="J",$E$106,$E$106)),IF(D30=3,IF(K30="VG",$E$107,IF(L30="J",$E$107,$E$107)),IF(K30="VG",$E$108,IF(L30="J",$E$108,$E$108))))))</f>
        <v>130</v>
      </c>
      <c r="N30" s="125">
        <f t="shared" si="3"/>
        <v>0</v>
      </c>
      <c r="O30" s="31">
        <f>IF(D30=0,0,N30)</f>
        <v>0</v>
      </c>
      <c r="P30" s="113"/>
      <c r="Q30" s="31"/>
      <c r="R30" s="31"/>
      <c r="S30" s="31"/>
      <c r="T30" s="31"/>
      <c r="U30" s="31"/>
      <c r="V30" s="31"/>
      <c r="W30" s="31"/>
    </row>
    <row r="31" spans="1:16" s="31" customFormat="1" ht="15" thickBot="1">
      <c r="A31" s="69" t="s">
        <v>33</v>
      </c>
      <c r="B31" s="26" t="s">
        <v>25</v>
      </c>
      <c r="C31" s="57"/>
      <c r="D31" s="58"/>
      <c r="E31" s="112"/>
      <c r="F31" s="27"/>
      <c r="G31" s="28"/>
      <c r="H31" s="112"/>
      <c r="I31" s="28"/>
      <c r="J31" s="146">
        <f>IF(H31="",0,H31-E31)</f>
        <v>0</v>
      </c>
      <c r="K31" s="26" t="s">
        <v>15</v>
      </c>
      <c r="L31" s="26" t="str">
        <f t="shared" si="2"/>
        <v>Ja</v>
      </c>
      <c r="M31" s="124">
        <f>IF($P$1="Intern",IF(D31=1,IF(K31="VG",$D$104,IF(L31="J",$D$104,$D$105)),IF(D31=2,IF(K31="VG",$D$106,IF(L31="J",$D$106,$D$106)),IF(D31=3,IF(K31="VG",$D$107,IF(L31="J",$D$107,$D$107)),IF(K31="VG",$D$108,IF(L31="J",$D$108,$D$108))))),IF(D31=1,IF(K31="VG",$E$104,IF(L31="J",$E$104,$E$105)),IF(D31=2,IF(K31="VG",$E$106,IF(L31="J",$E$106,$E$106)),IF(D31=3,IF(K31="VG",$E$107,IF(L31="J",$E$107,$E$107)),IF(K31="VG",$E$108,IF(L31="J",$E$108,$E$108))))))</f>
        <v>130</v>
      </c>
      <c r="N31" s="125">
        <f t="shared" si="3"/>
        <v>0</v>
      </c>
      <c r="O31" s="31">
        <f>IF(D31=0,0,N31)</f>
        <v>0</v>
      </c>
      <c r="P31" s="114"/>
    </row>
    <row r="32" spans="1:14" ht="13.5" hidden="1">
      <c r="A32" s="22" t="s">
        <v>14</v>
      </c>
      <c r="B32" s="23"/>
      <c r="C32" s="60"/>
      <c r="D32" s="60"/>
      <c r="E32" s="61"/>
      <c r="F32" s="23"/>
      <c r="G32" s="32"/>
      <c r="H32" s="61"/>
      <c r="I32" s="32"/>
      <c r="J32" s="23"/>
      <c r="K32" s="24"/>
      <c r="L32" s="33"/>
      <c r="M32" s="23"/>
      <c r="N32" s="25"/>
    </row>
    <row r="33" spans="1:16" s="31" customFormat="1" ht="14.25" hidden="1">
      <c r="A33" s="69" t="s">
        <v>16</v>
      </c>
      <c r="B33" s="26" t="s">
        <v>25</v>
      </c>
      <c r="C33" s="62"/>
      <c r="D33" s="63">
        <v>1</v>
      </c>
      <c r="E33" s="59"/>
      <c r="F33" s="99"/>
      <c r="G33" s="100"/>
      <c r="H33" s="59"/>
      <c r="I33" s="100"/>
      <c r="J33" s="29">
        <f>IF(H33="",0,H33-E33)</f>
        <v>0</v>
      </c>
      <c r="K33" s="101" t="s">
        <v>15</v>
      </c>
      <c r="L33" s="30" t="str">
        <f t="shared" si="2"/>
        <v>Ja</v>
      </c>
      <c r="M33" s="124">
        <f>IF(D33=1,IF(K33="VG",75,IF(L33="J",79,79)),IF(K33="VG",99,IF(L33="J",99,99)))</f>
        <v>75</v>
      </c>
      <c r="N33" s="124">
        <f t="shared" si="3"/>
        <v>0</v>
      </c>
      <c r="O33" s="31">
        <f>IF(D33=0,0,N33)</f>
        <v>0</v>
      </c>
      <c r="P33" s="2"/>
    </row>
    <row r="34" spans="1:16" s="31" customFormat="1" ht="14.25" hidden="1">
      <c r="A34" s="70" t="s">
        <v>17</v>
      </c>
      <c r="B34" s="64" t="s">
        <v>7</v>
      </c>
      <c r="C34" s="102"/>
      <c r="D34" s="103">
        <v>1</v>
      </c>
      <c r="E34" s="65"/>
      <c r="F34" s="104"/>
      <c r="G34" s="105"/>
      <c r="H34" s="65"/>
      <c r="I34" s="105"/>
      <c r="J34" s="66">
        <f>IF(H34="",0,H34-E34)</f>
        <v>0</v>
      </c>
      <c r="K34" s="106" t="s">
        <v>15</v>
      </c>
      <c r="L34" s="30" t="str">
        <f t="shared" si="2"/>
        <v>Ja</v>
      </c>
      <c r="M34" s="124">
        <f>IF(D34=1,IF(K34="VG",75,IF(L34="J",79,79)),IF(K34="VG",99,IF(L34="J",99,99)))</f>
        <v>75</v>
      </c>
      <c r="N34" s="124">
        <f t="shared" si="3"/>
        <v>0</v>
      </c>
      <c r="O34" s="31">
        <f>IF(D34=0,0,N34)</f>
        <v>0</v>
      </c>
      <c r="P34" s="2"/>
    </row>
    <row r="35" spans="1:16" s="67" customFormat="1" ht="14.25" hidden="1">
      <c r="A35" s="70" t="s">
        <v>18</v>
      </c>
      <c r="B35" s="64" t="s">
        <v>25</v>
      </c>
      <c r="C35" s="102"/>
      <c r="D35" s="103">
        <v>1</v>
      </c>
      <c r="E35" s="65"/>
      <c r="F35" s="104"/>
      <c r="G35" s="105"/>
      <c r="H35" s="65"/>
      <c r="I35" s="105"/>
      <c r="J35" s="66">
        <f>IF(H35="",0,H35-E35)</f>
        <v>0</v>
      </c>
      <c r="K35" s="106" t="s">
        <v>15</v>
      </c>
      <c r="L35" s="30" t="str">
        <f t="shared" si="2"/>
        <v>Ja</v>
      </c>
      <c r="M35" s="124">
        <f>IF(D35=1,IF(K35="VG",75,IF(L35="J",75,79)),IF(D35=2,IF(K35="VG",99,IF(L35="J",94,99)),IF(D35=3,IF(K35="VG",115.5,IF(L35="J",115.5,118.5)),IF(K35="VG",140,IF(L35="J",140,145)))))</f>
        <v>75</v>
      </c>
      <c r="N35" s="124">
        <f t="shared" si="3"/>
        <v>0</v>
      </c>
      <c r="O35" s="67">
        <f>IF(D35=0,0,N35)</f>
        <v>0</v>
      </c>
      <c r="P35" s="2"/>
    </row>
    <row r="36" spans="1:16" s="31" customFormat="1" ht="15" hidden="1" thickBot="1">
      <c r="A36" s="71" t="s">
        <v>22</v>
      </c>
      <c r="B36" s="72" t="s">
        <v>25</v>
      </c>
      <c r="C36" s="107"/>
      <c r="D36" s="108">
        <v>1</v>
      </c>
      <c r="E36" s="73"/>
      <c r="F36" s="109"/>
      <c r="G36" s="110"/>
      <c r="H36" s="73"/>
      <c r="I36" s="110"/>
      <c r="J36" s="74">
        <f>IF(H36="",0,H36-E36)</f>
        <v>0</v>
      </c>
      <c r="K36" s="111" t="s">
        <v>15</v>
      </c>
      <c r="L36" s="75" t="str">
        <f t="shared" si="2"/>
        <v>Ja</v>
      </c>
      <c r="M36" s="124">
        <f>IF(D36=1,IF(K36="VG",75,IF(L36="J",75,79)),IF(D36=2,IF(K36="VG",99,IF(L36="J",94,99)),IF(D36=3,IF(K36="VG",115.5,IF(L36="J",115.5,118.5)),IF(K36="VG",140,IF(L36="J",140,145)))))</f>
        <v>75</v>
      </c>
      <c r="N36" s="124">
        <f t="shared" si="3"/>
        <v>0</v>
      </c>
      <c r="O36" s="31">
        <f>IF(D36=0,0,N36)</f>
        <v>0</v>
      </c>
      <c r="P36" s="2"/>
    </row>
    <row r="37" spans="1:15" ht="14.25" thickBot="1">
      <c r="A37" s="23"/>
      <c r="B37" s="34"/>
      <c r="C37" s="23"/>
      <c r="D37" s="23"/>
      <c r="E37" s="23"/>
      <c r="F37" s="23"/>
      <c r="G37" s="23"/>
      <c r="H37" s="23"/>
      <c r="I37" s="23"/>
      <c r="J37" s="35"/>
      <c r="K37" s="36"/>
      <c r="L37" s="35"/>
      <c r="M37" s="76" t="s">
        <v>13</v>
      </c>
      <c r="N37" s="126">
        <f>SUM(N20:N31)</f>
        <v>0</v>
      </c>
      <c r="O37" s="2" t="e">
        <f>SUM(O20,O21,O23,O25,O28,#REF!,O30,O31,O33,O34,O35,O36)</f>
        <v>#REF!</v>
      </c>
    </row>
    <row r="38" spans="1:12" ht="13.5">
      <c r="A38" s="23"/>
      <c r="B38" s="34"/>
      <c r="C38" s="23"/>
      <c r="D38" s="23"/>
      <c r="E38" s="23"/>
      <c r="F38" s="23"/>
      <c r="G38" s="23"/>
      <c r="H38" s="23"/>
      <c r="I38" s="23"/>
      <c r="J38" s="35"/>
      <c r="K38" s="36"/>
      <c r="L38" s="35"/>
    </row>
    <row r="39" spans="1:12" ht="13.5">
      <c r="A39" s="23"/>
      <c r="B39" s="34"/>
      <c r="C39" s="23"/>
      <c r="D39" s="23"/>
      <c r="E39" s="23"/>
      <c r="F39" s="23"/>
      <c r="G39" s="23"/>
      <c r="H39" s="23"/>
      <c r="I39" s="23"/>
      <c r="J39" s="35"/>
      <c r="K39" s="36"/>
      <c r="L39" s="35"/>
    </row>
    <row r="40" spans="1:16" ht="18" thickBot="1">
      <c r="A40" s="190" t="s">
        <v>91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</row>
    <row r="41" spans="1:14" ht="18">
      <c r="A41" s="186" t="s">
        <v>66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1:16" ht="18">
      <c r="A42" s="185" t="s">
        <v>34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P42" s="15"/>
    </row>
    <row r="43" spans="1:14" ht="18">
      <c r="A43" s="115" t="s">
        <v>76</v>
      </c>
      <c r="B43" s="116"/>
      <c r="C43" s="115"/>
      <c r="D43" s="115"/>
      <c r="E43" s="115"/>
      <c r="F43" s="115"/>
      <c r="G43" s="115"/>
      <c r="H43" s="115"/>
      <c r="I43" s="115"/>
      <c r="J43" s="117"/>
      <c r="K43" s="118"/>
      <c r="L43" s="117"/>
      <c r="M43" s="117"/>
      <c r="N43" s="117"/>
    </row>
    <row r="44" spans="2:15" ht="13.5">
      <c r="B44" s="37"/>
      <c r="C44" s="38"/>
      <c r="D44" s="39"/>
      <c r="E44" s="39"/>
      <c r="F44" s="39"/>
      <c r="G44" s="39"/>
      <c r="H44" s="39"/>
      <c r="I44" s="39"/>
      <c r="J44" s="39"/>
      <c r="K44" s="40"/>
      <c r="L44" s="41" t="s">
        <v>67</v>
      </c>
      <c r="M44" s="41"/>
      <c r="N44" s="41"/>
      <c r="O44" s="42"/>
    </row>
    <row r="45" spans="1:15" ht="13.5">
      <c r="A45" s="19"/>
      <c r="B45" s="16"/>
      <c r="C45" s="19"/>
      <c r="D45" s="43"/>
      <c r="E45" s="43"/>
      <c r="F45" s="43"/>
      <c r="G45" s="43"/>
      <c r="H45" s="43"/>
      <c r="I45" s="43"/>
      <c r="J45" s="43"/>
      <c r="K45" s="40"/>
      <c r="L45" s="41" t="s">
        <v>68</v>
      </c>
      <c r="M45" s="41"/>
      <c r="N45" s="41"/>
      <c r="O45" s="42"/>
    </row>
    <row r="46" spans="1:15" ht="13.5">
      <c r="A46" s="19"/>
      <c r="B46" s="16"/>
      <c r="C46" s="19"/>
      <c r="D46" s="43"/>
      <c r="E46" s="43"/>
      <c r="F46" s="43"/>
      <c r="G46" s="43"/>
      <c r="H46" s="43"/>
      <c r="I46" s="43"/>
      <c r="J46" s="43"/>
      <c r="K46" s="40"/>
      <c r="L46" s="41" t="s">
        <v>69</v>
      </c>
      <c r="M46" s="41"/>
      <c r="N46" s="41"/>
      <c r="O46" s="42"/>
    </row>
    <row r="47" spans="1:15" ht="13.5">
      <c r="A47" s="15"/>
      <c r="B47" s="16"/>
      <c r="C47" s="15"/>
      <c r="D47" s="15"/>
      <c r="E47" s="15"/>
      <c r="F47" s="15"/>
      <c r="G47" s="15"/>
      <c r="H47" s="15"/>
      <c r="I47" s="15"/>
      <c r="J47" s="15"/>
      <c r="K47" s="44"/>
      <c r="L47" s="15"/>
      <c r="M47" s="15"/>
      <c r="N47" s="15"/>
      <c r="O47" s="15"/>
    </row>
    <row r="48" spans="1:14" ht="13.5">
      <c r="A48" s="19"/>
      <c r="B48" s="45"/>
      <c r="C48" s="46"/>
      <c r="D48" s="47"/>
      <c r="E48" s="47"/>
      <c r="F48" s="47"/>
      <c r="G48" s="47"/>
      <c r="H48" s="47"/>
      <c r="I48" s="47"/>
      <c r="J48" s="47"/>
      <c r="K48" s="48"/>
      <c r="L48" s="47"/>
      <c r="M48" s="47"/>
      <c r="N48" s="46"/>
    </row>
    <row r="49" spans="2:14" ht="13.5">
      <c r="B49" s="45"/>
      <c r="C49" s="46"/>
      <c r="D49" s="47"/>
      <c r="E49" s="47"/>
      <c r="F49" s="47"/>
      <c r="G49" s="47"/>
      <c r="H49" s="47"/>
      <c r="I49" s="47"/>
      <c r="J49" s="47"/>
      <c r="K49" s="48"/>
      <c r="L49" s="47"/>
      <c r="M49" s="46"/>
      <c r="N49" s="46"/>
    </row>
    <row r="50" spans="2:14" ht="13.5">
      <c r="B50" s="45"/>
      <c r="C50" s="49" t="s">
        <v>30</v>
      </c>
      <c r="D50" s="10">
        <v>41915</v>
      </c>
      <c r="E50" s="10">
        <v>41640</v>
      </c>
      <c r="F50" s="10"/>
      <c r="G50" s="10">
        <v>41997</v>
      </c>
      <c r="H50" s="10">
        <v>41998</v>
      </c>
      <c r="I50" s="10">
        <v>41999</v>
      </c>
      <c r="J50" s="10">
        <v>42004</v>
      </c>
      <c r="K50" s="10">
        <v>42005</v>
      </c>
      <c r="L50" s="10">
        <v>42010</v>
      </c>
      <c r="M50" s="10">
        <v>42097</v>
      </c>
      <c r="N50" s="10">
        <v>42100</v>
      </c>
    </row>
    <row r="51" spans="1:14" ht="13.5">
      <c r="A51" s="50"/>
      <c r="B51" s="45"/>
      <c r="C51" s="46"/>
      <c r="D51" s="10">
        <v>42125</v>
      </c>
      <c r="E51" s="10">
        <v>42138</v>
      </c>
      <c r="F51" s="10"/>
      <c r="G51" s="10">
        <v>42148</v>
      </c>
      <c r="H51" s="10">
        <v>42159</v>
      </c>
      <c r="I51" s="10">
        <v>42362</v>
      </c>
      <c r="J51" s="10">
        <v>42363</v>
      </c>
      <c r="K51" s="10">
        <v>42150</v>
      </c>
      <c r="L51" s="10">
        <v>42369</v>
      </c>
      <c r="M51" s="46"/>
      <c r="N51" s="46"/>
    </row>
    <row r="52" spans="2:14" ht="13.5">
      <c r="B52" s="45"/>
      <c r="C52" s="46"/>
      <c r="D52" s="46"/>
      <c r="E52" s="51"/>
      <c r="F52" s="51"/>
      <c r="G52" s="52"/>
      <c r="H52" s="51"/>
      <c r="I52" s="46"/>
      <c r="J52" s="46"/>
      <c r="K52" s="53"/>
      <c r="L52" s="46"/>
      <c r="M52" s="46"/>
      <c r="N52" s="46"/>
    </row>
    <row r="53" spans="2:14" ht="13.5">
      <c r="B53" s="45"/>
      <c r="C53" s="46"/>
      <c r="D53" s="46"/>
      <c r="E53" s="46"/>
      <c r="F53" s="46"/>
      <c r="G53" s="46"/>
      <c r="H53" s="46"/>
      <c r="I53" s="46"/>
      <c r="J53" s="46"/>
      <c r="K53" s="53"/>
      <c r="L53" s="46"/>
      <c r="M53" s="46"/>
      <c r="N53" s="46"/>
    </row>
    <row r="54" ht="13.5">
      <c r="G54" s="46"/>
    </row>
    <row r="103" spans="1:5" ht="13.5">
      <c r="A103" s="189"/>
      <c r="B103" s="189"/>
      <c r="C103" s="189"/>
      <c r="D103" s="123" t="s">
        <v>92</v>
      </c>
      <c r="E103" s="123" t="s">
        <v>93</v>
      </c>
    </row>
    <row r="104" spans="1:5" ht="13.5">
      <c r="A104" s="164" t="s">
        <v>94</v>
      </c>
      <c r="B104" s="164"/>
      <c r="C104" s="164"/>
      <c r="D104" s="127">
        <v>79</v>
      </c>
      <c r="E104" s="127">
        <v>85</v>
      </c>
    </row>
    <row r="105" spans="1:5" ht="13.5">
      <c r="A105" s="164" t="s">
        <v>95</v>
      </c>
      <c r="B105" s="164"/>
      <c r="C105" s="164"/>
      <c r="D105" s="127">
        <v>85</v>
      </c>
      <c r="E105" s="127">
        <v>85</v>
      </c>
    </row>
    <row r="106" spans="1:5" ht="13.5">
      <c r="A106" s="164" t="s">
        <v>96</v>
      </c>
      <c r="B106" s="164"/>
      <c r="C106" s="164"/>
      <c r="D106" s="127">
        <v>99</v>
      </c>
      <c r="E106" s="127">
        <v>107</v>
      </c>
    </row>
    <row r="107" spans="1:5" ht="13.5">
      <c r="A107" s="164" t="s">
        <v>97</v>
      </c>
      <c r="B107" s="164"/>
      <c r="C107" s="164"/>
      <c r="D107" s="127">
        <v>115.5</v>
      </c>
      <c r="E107" s="127">
        <v>125.5</v>
      </c>
    </row>
    <row r="108" spans="1:5" ht="13.5">
      <c r="A108" s="164" t="s">
        <v>98</v>
      </c>
      <c r="B108" s="164"/>
      <c r="C108" s="164"/>
      <c r="D108" s="127">
        <v>130</v>
      </c>
      <c r="E108" s="127">
        <v>142</v>
      </c>
    </row>
  </sheetData>
  <sheetProtection formatCells="0" formatColumns="0" formatRows="0" insertColumns="0" insertRows="0"/>
  <mergeCells count="40">
    <mergeCell ref="B5:D5"/>
    <mergeCell ref="P16:P18"/>
    <mergeCell ref="F16:F18"/>
    <mergeCell ref="H12:I12"/>
    <mergeCell ref="L16:L18"/>
    <mergeCell ref="K16:K18"/>
    <mergeCell ref="L1:L5"/>
    <mergeCell ref="H16:H18"/>
    <mergeCell ref="J16:J18"/>
    <mergeCell ref="A1:G1"/>
    <mergeCell ref="A104:C104"/>
    <mergeCell ref="A105:C105"/>
    <mergeCell ref="I16:I18"/>
    <mergeCell ref="A107:C107"/>
    <mergeCell ref="A108:C108"/>
    <mergeCell ref="A103:C103"/>
    <mergeCell ref="A40:P40"/>
    <mergeCell ref="N16:N18"/>
    <mergeCell ref="G16:G18"/>
    <mergeCell ref="M16:M18"/>
    <mergeCell ref="B7:D7"/>
    <mergeCell ref="B8:D8"/>
    <mergeCell ref="E5:F5"/>
    <mergeCell ref="E6:F6"/>
    <mergeCell ref="D16:D18"/>
    <mergeCell ref="A42:N42"/>
    <mergeCell ref="A41:N41"/>
    <mergeCell ref="A16:A18"/>
    <mergeCell ref="K12:N12"/>
    <mergeCell ref="C16:C18"/>
    <mergeCell ref="E7:F7"/>
    <mergeCell ref="E8:F8"/>
    <mergeCell ref="B3:D3"/>
    <mergeCell ref="B4:D4"/>
    <mergeCell ref="A106:C106"/>
    <mergeCell ref="E16:E18"/>
    <mergeCell ref="C27:J27"/>
    <mergeCell ref="B16:B18"/>
    <mergeCell ref="E3:G4"/>
    <mergeCell ref="B6:D6"/>
  </mergeCells>
  <dataValidations count="1">
    <dataValidation type="list" allowBlank="1" showInputMessage="1" showErrorMessage="1" sqref="P1">
      <formula1>$D$103:$E$103</formula1>
    </dataValidation>
  </dataValidations>
  <hyperlinks>
    <hyperlink ref="A40:P40" location="Stammdaten!A1" display="* Bitte füllen Sie zur Rechnungserstellung das zweite Tabellenblatt &quot;Stammdaten&quot; vollständig aus. Vielen Dank!"/>
  </hyperlinks>
  <printOptions/>
  <pageMargins left="0.25" right="0.25" top="0.75" bottom="0.75" header="0.3" footer="0.3"/>
  <pageSetup fitToHeight="1" fitToWidth="1" horizontalDpi="1200" verticalDpi="1200" orientation="landscape" paperSize="9" scale="74" r:id="rId2"/>
  <headerFooter alignWithMargins="0">
    <oddHeader>&amp;L&amp;P/&amp;N&amp;C&amp;D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3"/>
  <sheetViews>
    <sheetView showGridLines="0" zoomScalePageLayoutView="0" workbookViewId="0" topLeftCell="A1">
      <selection activeCell="B12" sqref="B12"/>
    </sheetView>
  </sheetViews>
  <sheetFormatPr defaultColWidth="11.421875" defaultRowHeight="12.75"/>
  <cols>
    <col min="1" max="1" width="4.7109375" style="90" customWidth="1"/>
    <col min="2" max="3" width="20.7109375" style="90" customWidth="1"/>
    <col min="4" max="4" width="5.7109375" style="90" customWidth="1"/>
    <col min="5" max="5" width="15.7109375" style="90" customWidth="1"/>
    <col min="6" max="6" width="5.7109375" style="90" customWidth="1"/>
    <col min="7" max="7" width="5.7109375" style="90" hidden="1" customWidth="1"/>
    <col min="8" max="8" width="5.7109375" style="90" customWidth="1"/>
    <col min="9" max="9" width="5.7109375" style="90" hidden="1" customWidth="1"/>
    <col min="10" max="12" width="20.7109375" style="90" customWidth="1"/>
    <col min="13" max="13" width="5.7109375" style="90" customWidth="1"/>
    <col min="14" max="14" width="20.7109375" style="90" customWidth="1"/>
    <col min="15" max="15" width="4.7109375" style="90" customWidth="1"/>
    <col min="16" max="16" width="6.7109375" style="90" customWidth="1"/>
    <col min="17" max="17" width="7.7109375" style="90" customWidth="1"/>
    <col min="18" max="18" width="14.7109375" style="90" customWidth="1"/>
    <col min="19" max="19" width="5.7109375" style="90" customWidth="1"/>
    <col min="20" max="20" width="9.28125" style="90" customWidth="1"/>
    <col min="21" max="21" width="9.8515625" style="90" customWidth="1"/>
    <col min="22" max="22" width="5.8515625" style="90" hidden="1" customWidth="1"/>
    <col min="23" max="23" width="8.7109375" style="90" hidden="1" customWidth="1"/>
    <col min="24" max="24" width="11.421875" style="90" hidden="1" customWidth="1"/>
    <col min="25" max="25" width="10.7109375" style="90" hidden="1" customWidth="1"/>
    <col min="26" max="26" width="8.7109375" style="92" hidden="1" customWidth="1"/>
    <col min="27" max="27" width="12.7109375" style="92" customWidth="1"/>
    <col min="28" max="16384" width="11.421875" style="90" customWidth="1"/>
  </cols>
  <sheetData>
    <row r="1" spans="1:27" s="89" customFormat="1" ht="49.5" customHeight="1">
      <c r="A1" s="201" t="s">
        <v>64</v>
      </c>
      <c r="B1" s="86" t="s">
        <v>52</v>
      </c>
      <c r="C1" s="86" t="s">
        <v>51</v>
      </c>
      <c r="D1" s="86" t="s">
        <v>53</v>
      </c>
      <c r="E1" s="86" t="s">
        <v>54</v>
      </c>
      <c r="F1" s="86" t="s">
        <v>78</v>
      </c>
      <c r="G1" s="87" t="s">
        <v>87</v>
      </c>
      <c r="H1" s="86" t="s">
        <v>79</v>
      </c>
      <c r="I1" s="87" t="s">
        <v>88</v>
      </c>
      <c r="J1" s="86" t="s">
        <v>55</v>
      </c>
      <c r="K1" s="86" t="s">
        <v>56</v>
      </c>
      <c r="L1" s="86" t="s">
        <v>57</v>
      </c>
      <c r="M1" s="86" t="s">
        <v>65</v>
      </c>
      <c r="N1" s="86" t="s">
        <v>0</v>
      </c>
      <c r="O1" s="201" t="s">
        <v>63</v>
      </c>
      <c r="P1" s="86" t="s">
        <v>86</v>
      </c>
      <c r="Q1" s="87" t="s">
        <v>85</v>
      </c>
      <c r="R1" s="87" t="s">
        <v>80</v>
      </c>
      <c r="S1" s="86" t="s">
        <v>65</v>
      </c>
      <c r="T1" s="86" t="s">
        <v>0</v>
      </c>
      <c r="U1" s="86" t="s">
        <v>81</v>
      </c>
      <c r="V1" s="87" t="s">
        <v>72</v>
      </c>
      <c r="W1" s="87" t="s">
        <v>82</v>
      </c>
      <c r="X1" s="87" t="s">
        <v>70</v>
      </c>
      <c r="Y1" s="87" t="s">
        <v>83</v>
      </c>
      <c r="Z1" s="88" t="s">
        <v>84</v>
      </c>
      <c r="AA1" s="88" t="s">
        <v>90</v>
      </c>
    </row>
    <row r="2" spans="1:27" ht="30" customHeight="1">
      <c r="A2" s="201"/>
      <c r="B2" s="55"/>
      <c r="C2" s="55"/>
      <c r="D2" s="55"/>
      <c r="E2" s="55"/>
      <c r="F2" s="55"/>
      <c r="G2" s="79">
        <f>IF(F2="Prof.","Professor","")</f>
      </c>
      <c r="H2" s="55"/>
      <c r="I2" s="79">
        <f>IF(AND(G2="",H2="Dr."),"Dr.","")</f>
      </c>
      <c r="J2" s="55"/>
      <c r="K2" s="55"/>
      <c r="L2" s="55"/>
      <c r="M2" s="55"/>
      <c r="N2" s="55"/>
      <c r="O2" s="201"/>
      <c r="P2" s="83" t="s">
        <v>2</v>
      </c>
      <c r="Q2" s="78" t="str">
        <f aca="true" t="shared" si="0" ref="Q2:Q7">IF(AA2="Englisch","1st Floor","1. Etage")</f>
        <v>1. Etage</v>
      </c>
      <c r="R2" s="79" t="str">
        <f>IF(OR(P2="A1",P2="A2",P2="A2a",P2="A2b",P2="A2 a",P2="A2 b",P2="A3",P2="A4",P2="A5",P2="A6",P2="A7",P2="A8"),"Hauptstraße 242",IF(OR(P2="Zi1",P2="Zi 1",P2="Zi2",P2="Zi 2",P2="Zi3",P2="Zi 3",P2="Zi4",P2="Zi 4"),"Hauptstraße 232",""))</f>
        <v>Hauptstraße 242</v>
      </c>
      <c r="S2" s="79">
        <v>69117</v>
      </c>
      <c r="T2" s="79" t="s">
        <v>62</v>
      </c>
      <c r="U2" s="79">
        <v>7269153</v>
      </c>
      <c r="V2" s="78" t="s">
        <v>71</v>
      </c>
      <c r="W2" s="80">
        <f>IF(Belegung!E20="","",Belegung!E20)</f>
      </c>
      <c r="X2" s="81">
        <f>IF(W2="","",(+TEXT(W2,"TTTT")))</f>
      </c>
      <c r="Y2" s="82">
        <f>IF(X2="","",IF(OR(X2="Montag",X2="Dienstag",X2="Mittwoch",X2="Donnerstag",X2="Freitag"),+TEXT(X2,"TTTT"),"Montag"))</f>
      </c>
      <c r="Z2" s="82">
        <f>IF(W2="","",IF(X2="Sonntag",W2+1,IF(W2="Samstag",W2+2,W2)))</f>
      </c>
      <c r="AA2" s="82" t="str">
        <f>IF(OR(D2="Herrn",D2="Herr",D2="Frau"),"Deutsch",IF(OR(D2="Mr.",D2="Mrs.",D2="Ms.",D2="Mr",D2="Mrs",D2="Ms"),"Englisch","Anrede prüfen"))</f>
        <v>Anrede prüfen</v>
      </c>
    </row>
    <row r="3" spans="1:27" ht="30" customHeight="1">
      <c r="A3" s="201"/>
      <c r="B3" s="55"/>
      <c r="C3" s="55"/>
      <c r="D3" s="55"/>
      <c r="E3" s="55"/>
      <c r="F3" s="55"/>
      <c r="G3" s="79">
        <f aca="true" t="shared" si="1" ref="G3:G16">IF(F3="Prof.","Professor","")</f>
      </c>
      <c r="H3" s="55"/>
      <c r="I3" s="79">
        <f aca="true" t="shared" si="2" ref="I3:I16">IF(AND(G3="",H3="Dr."),"Dr.","")</f>
      </c>
      <c r="J3" s="55"/>
      <c r="K3" s="55"/>
      <c r="L3" s="55"/>
      <c r="M3" s="55"/>
      <c r="N3" s="55"/>
      <c r="O3" s="201"/>
      <c r="P3" s="83" t="s">
        <v>89</v>
      </c>
      <c r="Q3" s="78" t="str">
        <f t="shared" si="0"/>
        <v>1. Etage</v>
      </c>
      <c r="R3" s="79" t="str">
        <f aca="true" t="shared" si="3" ref="R3:R16">IF(OR(P3="A1",P3="A2",P3="A2a",P3="A2b",P3="A2 a",P3="A2 b",P3="A3",P3="A4",P3="A5",P3="A6",P3="A7",P3="A8"),"Hauptstraße 242",IF(OR(P3="Zi1",P3="Zi 1",P3="Zi2",P3="Zi 2",P3="Zi3",P3="Zi 3",P3="Zi4",P3="Zi 4"),"Hauptstraße 232",""))</f>
        <v>Hauptstraße 242</v>
      </c>
      <c r="S3" s="79">
        <v>69117</v>
      </c>
      <c r="T3" s="79" t="s">
        <v>62</v>
      </c>
      <c r="U3" s="79">
        <v>7269154</v>
      </c>
      <c r="V3" s="78"/>
      <c r="W3" s="80">
        <f>IF(Belegung!E21="","",Belegung!E21)</f>
      </c>
      <c r="X3" s="81">
        <f>IF(W3="","",(+TEXT(W3,"TTTT")))</f>
      </c>
      <c r="Y3" s="82">
        <f>IF(X3="","",IF(OR(X3="Montag",X3="Dienstag",X3="Mittwoch",X3="Donnerstag",X3="Freitag"),+TEXT(X3,"TTTT"),"Montag"))</f>
      </c>
      <c r="Z3" s="82">
        <f>IF(W3="","",IF(X3="Sonntag",W3+1,IF(W3="Samstag",W3+2,W3)))</f>
      </c>
      <c r="AA3" s="82" t="str">
        <f aca="true" t="shared" si="4" ref="AA3:AA16">IF(OR(D3="Herrn",D3="Herr",D3="Frau"),"Deutsch",IF(OR(D3="Mr.",D3="Mrs.",D3="Ms.",D3="Mr",D3="Mrs",D3="Ms"),"Englisch","Anrede prüfen"))</f>
        <v>Anrede prüfen</v>
      </c>
    </row>
    <row r="4" spans="1:27" ht="30" customHeight="1">
      <c r="A4" s="201"/>
      <c r="B4" s="55"/>
      <c r="C4" s="55"/>
      <c r="D4" s="55"/>
      <c r="E4" s="55"/>
      <c r="F4" s="55"/>
      <c r="G4" s="79">
        <f t="shared" si="1"/>
      </c>
      <c r="H4" s="55"/>
      <c r="I4" s="79">
        <f t="shared" si="2"/>
      </c>
      <c r="J4" s="55"/>
      <c r="K4" s="55"/>
      <c r="L4" s="55"/>
      <c r="M4" s="55"/>
      <c r="N4" s="55"/>
      <c r="O4" s="201"/>
      <c r="P4" s="83" t="s">
        <v>77</v>
      </c>
      <c r="Q4" s="78" t="str">
        <f t="shared" si="0"/>
        <v>1. Etage</v>
      </c>
      <c r="R4" s="79" t="str">
        <f>IF(OR(P4="A1",P4="A2",P4="A2a",P4="A2b",P4="A2 a",P4="A2 b",P4="A3",P4="A4",P4="A5",P4="A6",P4="A7",P4="A8"),"Hauptstraße 242",IF(OR(P4="Zi1",P4="Zi 1",P4="Zi2",P4="Zi 2",P4="Zi3",P4="Zi 3",P4="Zi4",P4="Zi 4"),"Hauptstraße 232",""))</f>
        <v>Hauptstraße 242</v>
      </c>
      <c r="S4" s="79">
        <v>69117</v>
      </c>
      <c r="T4" s="79" t="s">
        <v>62</v>
      </c>
      <c r="U4" s="79">
        <v>7269154</v>
      </c>
      <c r="V4" s="78"/>
      <c r="W4" s="80">
        <f>IF(Belegung!E22="","",Belegung!E22)</f>
      </c>
      <c r="X4" s="81">
        <f>IF(W4="","",(+TEXT(W4,"TTTT")))</f>
      </c>
      <c r="Y4" s="82">
        <f>IF(X4="","",IF(OR(X4="Montag",X4="Dienstag",X4="Mittwoch",X4="Donnerstag",X4="Freitag"),+TEXT(X4,"TTTT"),"Montag"))</f>
      </c>
      <c r="Z4" s="82">
        <f>IF(W4="","",IF(X4="Sonntag",W4+1,IF(W4="Samstag",W4+2,W4)))</f>
      </c>
      <c r="AA4" s="82" t="str">
        <f t="shared" si="4"/>
        <v>Anrede prüfen</v>
      </c>
    </row>
    <row r="5" spans="1:27" ht="30" customHeight="1">
      <c r="A5" s="201"/>
      <c r="B5" s="55"/>
      <c r="C5" s="55"/>
      <c r="D5" s="55"/>
      <c r="E5" s="55"/>
      <c r="F5" s="55"/>
      <c r="G5" s="79">
        <f t="shared" si="1"/>
      </c>
      <c r="H5" s="55"/>
      <c r="I5" s="79">
        <f t="shared" si="2"/>
      </c>
      <c r="J5" s="55"/>
      <c r="K5" s="55"/>
      <c r="L5" s="55"/>
      <c r="M5" s="55"/>
      <c r="N5" s="55"/>
      <c r="O5" s="201"/>
      <c r="P5" s="83" t="s">
        <v>111</v>
      </c>
      <c r="Q5" s="78" t="str">
        <f t="shared" si="0"/>
        <v>1. Etage</v>
      </c>
      <c r="R5" s="79" t="s">
        <v>115</v>
      </c>
      <c r="S5" s="79">
        <v>69117</v>
      </c>
      <c r="T5" s="79" t="s">
        <v>62</v>
      </c>
      <c r="U5" s="79">
        <v>7269155</v>
      </c>
      <c r="V5" s="78" t="s">
        <v>71</v>
      </c>
      <c r="W5" s="80">
        <f>IF(Belegung!E23="","",Belegung!E23)</f>
      </c>
      <c r="X5" s="81">
        <f>IF(W5="","",(+TEXT(W5,"TTTT")))</f>
      </c>
      <c r="Y5" s="82">
        <f>IF(X5="","",IF(OR(X5="Montag",X5="Dienstag",X5="Mittwoch",X5="Donnerstag",X5="Freitag"),+TEXT(X5,"TTTT"),"Montag"))</f>
      </c>
      <c r="Z5" s="82">
        <f>IF(W5="","",IF(X5="Sonntag",W5+1,IF(W5="Samstag",W5+2,W5)))</f>
      </c>
      <c r="AA5" s="82" t="str">
        <f t="shared" si="4"/>
        <v>Anrede prüfen</v>
      </c>
    </row>
    <row r="6" spans="1:27" ht="30" customHeight="1">
      <c r="A6" s="201"/>
      <c r="B6" s="55"/>
      <c r="C6" s="55"/>
      <c r="D6" s="55"/>
      <c r="E6" s="55"/>
      <c r="F6" s="55"/>
      <c r="G6" s="79"/>
      <c r="H6" s="55"/>
      <c r="I6" s="79"/>
      <c r="J6" s="55"/>
      <c r="K6" s="55"/>
      <c r="L6" s="55"/>
      <c r="M6" s="55"/>
      <c r="N6" s="55"/>
      <c r="O6" s="201"/>
      <c r="P6" s="83" t="s">
        <v>114</v>
      </c>
      <c r="Q6" s="78" t="str">
        <f t="shared" si="0"/>
        <v>1. Etage</v>
      </c>
      <c r="R6" s="79" t="s">
        <v>115</v>
      </c>
      <c r="S6" s="79">
        <v>69117</v>
      </c>
      <c r="T6" s="79" t="s">
        <v>62</v>
      </c>
      <c r="U6" s="79"/>
      <c r="V6" s="78"/>
      <c r="W6" s="80"/>
      <c r="X6" s="81"/>
      <c r="Y6" s="82"/>
      <c r="Z6" s="82"/>
      <c r="AA6" s="82" t="str">
        <f t="shared" si="4"/>
        <v>Anrede prüfen</v>
      </c>
    </row>
    <row r="7" spans="1:27" ht="30" customHeight="1">
      <c r="A7" s="201"/>
      <c r="B7" s="55"/>
      <c r="C7" s="55"/>
      <c r="D7" s="55"/>
      <c r="E7" s="55"/>
      <c r="F7" s="55"/>
      <c r="G7" s="79">
        <f t="shared" si="1"/>
      </c>
      <c r="H7" s="55"/>
      <c r="I7" s="79">
        <f t="shared" si="2"/>
      </c>
      <c r="J7" s="55"/>
      <c r="K7" s="55"/>
      <c r="L7" s="55"/>
      <c r="M7" s="55"/>
      <c r="N7" s="55"/>
      <c r="O7" s="201"/>
      <c r="P7" s="83" t="s">
        <v>112</v>
      </c>
      <c r="Q7" s="78" t="str">
        <f t="shared" si="0"/>
        <v>1. Etage</v>
      </c>
      <c r="R7" s="79" t="s">
        <v>115</v>
      </c>
      <c r="S7" s="79">
        <v>69117</v>
      </c>
      <c r="T7" s="79" t="s">
        <v>62</v>
      </c>
      <c r="U7" s="79">
        <v>7269156</v>
      </c>
      <c r="V7" s="78" t="s">
        <v>71</v>
      </c>
      <c r="W7" s="80">
        <f>IF(Belegung!E25="","",Belegung!E25)</f>
      </c>
      <c r="X7" s="81">
        <f>IF(W7="","",(+TEXT(W7,"TTTT")))</f>
      </c>
      <c r="Y7" s="82">
        <f>IF(X7="","",IF(OR(X7="Montag",X7="Dienstag",X7="Mittwoch",X7="Donnerstag",X7="Freitag"),+TEXT(X7,"TTTT"),"Montag"))</f>
      </c>
      <c r="Z7" s="82">
        <f>IF(W7="","",IF(X7="Sonntag",W7+1,IF(W7="Samstag",W7+2,W7)))</f>
      </c>
      <c r="AA7" s="82" t="str">
        <f t="shared" si="4"/>
        <v>Anrede prüfen</v>
      </c>
    </row>
    <row r="8" spans="1:27" ht="30" customHeight="1">
      <c r="A8" s="201"/>
      <c r="B8" s="55"/>
      <c r="C8" s="55"/>
      <c r="D8" s="55"/>
      <c r="E8" s="55"/>
      <c r="F8" s="55"/>
      <c r="G8" s="79"/>
      <c r="H8" s="55"/>
      <c r="I8" s="79"/>
      <c r="J8" s="55"/>
      <c r="K8" s="55"/>
      <c r="L8" s="55"/>
      <c r="M8" s="55"/>
      <c r="N8" s="55"/>
      <c r="O8" s="201"/>
      <c r="P8" s="83" t="s">
        <v>113</v>
      </c>
      <c r="Q8" s="78" t="s">
        <v>116</v>
      </c>
      <c r="R8" s="79" t="s">
        <v>115</v>
      </c>
      <c r="S8" s="79">
        <v>69117</v>
      </c>
      <c r="T8" s="79" t="s">
        <v>62</v>
      </c>
      <c r="U8" s="79"/>
      <c r="V8" s="78"/>
      <c r="W8" s="80"/>
      <c r="X8" s="81"/>
      <c r="Y8" s="82"/>
      <c r="Z8" s="82"/>
      <c r="AA8" s="82" t="str">
        <f t="shared" si="4"/>
        <v>Anrede prüfen</v>
      </c>
    </row>
    <row r="9" spans="1:27" ht="30" customHeight="1">
      <c r="A9" s="201"/>
      <c r="B9" s="56"/>
      <c r="C9" s="55"/>
      <c r="D9" s="55"/>
      <c r="E9" s="55"/>
      <c r="F9" s="55"/>
      <c r="G9" s="79">
        <f t="shared" si="1"/>
      </c>
      <c r="H9" s="55"/>
      <c r="I9" s="79">
        <f t="shared" si="2"/>
      </c>
      <c r="J9" s="55"/>
      <c r="K9" s="55"/>
      <c r="L9" s="55"/>
      <c r="M9" s="55"/>
      <c r="N9" s="55"/>
      <c r="O9" s="201"/>
      <c r="P9" s="85" t="s">
        <v>3</v>
      </c>
      <c r="Q9" s="78" t="str">
        <f>IF(AA9="Englisch","2nd Floor","2. Etage")</f>
        <v>2. Etage</v>
      </c>
      <c r="R9" s="79" t="str">
        <f t="shared" si="3"/>
        <v>Hauptstraße 242</v>
      </c>
      <c r="S9" s="79">
        <v>69117</v>
      </c>
      <c r="T9" s="79" t="s">
        <v>62</v>
      </c>
      <c r="U9" s="79">
        <v>7269157</v>
      </c>
      <c r="V9" s="78" t="s">
        <v>71</v>
      </c>
      <c r="W9" s="80">
        <f>IF(Belegung!E28="","",Belegung!E28)</f>
      </c>
      <c r="X9" s="81">
        <f aca="true" t="shared" si="5" ref="X9:X16">IF(W9="","",(+TEXT(W9,"TTTT")))</f>
      </c>
      <c r="Y9" s="82">
        <f aca="true" t="shared" si="6" ref="Y9:Y16">IF(X9="","",IF(OR(X9="Montag",X9="Dienstag",X9="Mittwoch",X9="Donnerstag",X9="Freitag"),+TEXT(X9,"TTTT"),"Montag"))</f>
      </c>
      <c r="Z9" s="82">
        <f aca="true" t="shared" si="7" ref="Z9:Z16">IF(W9="","",IF(X9="Sonntag",W9+1,IF(W9="Samstag",W9+2,W9)))</f>
      </c>
      <c r="AA9" s="82" t="str">
        <f t="shared" si="4"/>
        <v>Anrede prüfen</v>
      </c>
    </row>
    <row r="10" spans="1:27" ht="30" customHeight="1">
      <c r="A10" s="201"/>
      <c r="B10" s="56"/>
      <c r="C10" s="55"/>
      <c r="D10" s="55"/>
      <c r="E10" s="55"/>
      <c r="F10" s="55"/>
      <c r="G10" s="79">
        <f t="shared" si="1"/>
      </c>
      <c r="H10" s="55"/>
      <c r="I10" s="79">
        <f t="shared" si="2"/>
      </c>
      <c r="J10" s="55"/>
      <c r="K10" s="55"/>
      <c r="L10" s="55"/>
      <c r="M10" s="55"/>
      <c r="N10" s="55"/>
      <c r="O10" s="201"/>
      <c r="P10" s="85" t="s">
        <v>4</v>
      </c>
      <c r="Q10" s="78" t="str">
        <f>IF(AA10="Englisch","2nd Floor","2. Etage")</f>
        <v>2. Etage</v>
      </c>
      <c r="R10" s="79" t="str">
        <f t="shared" si="3"/>
        <v>Hauptstraße 242</v>
      </c>
      <c r="S10" s="79">
        <v>69117</v>
      </c>
      <c r="T10" s="79" t="s">
        <v>62</v>
      </c>
      <c r="U10" s="79">
        <v>7269158</v>
      </c>
      <c r="V10" s="78"/>
      <c r="W10" s="80">
        <f>IF(Belegung!E29="","",Belegung!E29)</f>
      </c>
      <c r="X10" s="81">
        <f t="shared" si="5"/>
      </c>
      <c r="Y10" s="82">
        <f t="shared" si="6"/>
      </c>
      <c r="Z10" s="82">
        <f t="shared" si="7"/>
      </c>
      <c r="AA10" s="82" t="str">
        <f t="shared" si="4"/>
        <v>Anrede prüfen</v>
      </c>
    </row>
    <row r="11" spans="1:27" ht="30" customHeight="1">
      <c r="A11" s="201"/>
      <c r="B11" s="56"/>
      <c r="C11" s="55"/>
      <c r="D11" s="55"/>
      <c r="E11" s="55"/>
      <c r="F11" s="55"/>
      <c r="G11" s="79">
        <f t="shared" si="1"/>
      </c>
      <c r="H11" s="55"/>
      <c r="I11" s="79">
        <f t="shared" si="2"/>
      </c>
      <c r="J11" s="55"/>
      <c r="K11" s="55"/>
      <c r="L11" s="55"/>
      <c r="M11" s="55"/>
      <c r="N11" s="55"/>
      <c r="O11" s="201"/>
      <c r="P11" s="85" t="s">
        <v>5</v>
      </c>
      <c r="Q11" s="78" t="str">
        <f>IF(AA11="Englisch","2nd Floor","2. Etage")</f>
        <v>2. Etage</v>
      </c>
      <c r="R11" s="79" t="str">
        <f t="shared" si="3"/>
        <v>Hauptstraße 242</v>
      </c>
      <c r="S11" s="79">
        <v>69117</v>
      </c>
      <c r="T11" s="79" t="s">
        <v>62</v>
      </c>
      <c r="U11" s="79">
        <v>7269159</v>
      </c>
      <c r="V11" s="78" t="s">
        <v>71</v>
      </c>
      <c r="W11" s="80">
        <f>IF(Belegung!E30="","",Belegung!E30)</f>
      </c>
      <c r="X11" s="81">
        <f t="shared" si="5"/>
      </c>
      <c r="Y11" s="82">
        <f t="shared" si="6"/>
      </c>
      <c r="Z11" s="82">
        <f t="shared" si="7"/>
      </c>
      <c r="AA11" s="82" t="str">
        <f t="shared" si="4"/>
        <v>Anrede prüfen</v>
      </c>
    </row>
    <row r="12" spans="1:27" ht="30" customHeight="1">
      <c r="A12" s="201"/>
      <c r="B12" s="56"/>
      <c r="C12" s="55"/>
      <c r="D12" s="55"/>
      <c r="E12" s="55"/>
      <c r="F12" s="55"/>
      <c r="G12" s="79">
        <f t="shared" si="1"/>
      </c>
      <c r="H12" s="55"/>
      <c r="I12" s="79">
        <f t="shared" si="2"/>
      </c>
      <c r="J12" s="55"/>
      <c r="K12" s="55"/>
      <c r="L12" s="55"/>
      <c r="M12" s="55"/>
      <c r="N12" s="55"/>
      <c r="O12" s="201"/>
      <c r="P12" s="85" t="s">
        <v>6</v>
      </c>
      <c r="Q12" s="78" t="str">
        <f>IF(AA12="Englisch","2nd Floor","2. Etage")</f>
        <v>2. Etage</v>
      </c>
      <c r="R12" s="79" t="str">
        <f t="shared" si="3"/>
        <v>Hauptstraße 242</v>
      </c>
      <c r="S12" s="79">
        <v>69117</v>
      </c>
      <c r="T12" s="79" t="s">
        <v>62</v>
      </c>
      <c r="U12" s="79">
        <v>7269160</v>
      </c>
      <c r="V12" s="78" t="s">
        <v>71</v>
      </c>
      <c r="W12" s="80">
        <f>IF(Belegung!E31="","",Belegung!E31)</f>
      </c>
      <c r="X12" s="81">
        <f t="shared" si="5"/>
      </c>
      <c r="Y12" s="82">
        <f t="shared" si="6"/>
      </c>
      <c r="Z12" s="82">
        <f t="shared" si="7"/>
      </c>
      <c r="AA12" s="82" t="str">
        <f t="shared" si="4"/>
        <v>Anrede prüfen</v>
      </c>
    </row>
    <row r="13" spans="1:27" ht="30" customHeight="1" hidden="1">
      <c r="A13" s="201"/>
      <c r="B13" s="55"/>
      <c r="C13" s="55"/>
      <c r="D13" s="55"/>
      <c r="E13" s="55"/>
      <c r="F13" s="55"/>
      <c r="G13" s="79">
        <f t="shared" si="1"/>
      </c>
      <c r="H13" s="55"/>
      <c r="I13" s="79">
        <f t="shared" si="2"/>
      </c>
      <c r="J13" s="55"/>
      <c r="K13" s="55"/>
      <c r="L13" s="55"/>
      <c r="M13" s="55"/>
      <c r="N13" s="55"/>
      <c r="O13" s="201"/>
      <c r="P13" s="84" t="s">
        <v>58</v>
      </c>
      <c r="Q13" s="78" t="str">
        <f>IF(AA13="Englisch","3rd Floor","3. Etage")</f>
        <v>3. Etage</v>
      </c>
      <c r="R13" s="79" t="str">
        <f t="shared" si="3"/>
        <v>Hauptstraße 232</v>
      </c>
      <c r="S13" s="79">
        <v>69117</v>
      </c>
      <c r="T13" s="79" t="s">
        <v>62</v>
      </c>
      <c r="U13" s="79">
        <v>7269245</v>
      </c>
      <c r="V13" s="78" t="s">
        <v>71</v>
      </c>
      <c r="W13" s="80">
        <f>IF(Belegung!E33="","",Belegung!E33)</f>
      </c>
      <c r="X13" s="81">
        <f t="shared" si="5"/>
      </c>
      <c r="Y13" s="82">
        <f t="shared" si="6"/>
      </c>
      <c r="Z13" s="82">
        <f t="shared" si="7"/>
      </c>
      <c r="AA13" s="82" t="str">
        <f t="shared" si="4"/>
        <v>Anrede prüfen</v>
      </c>
    </row>
    <row r="14" spans="1:27" ht="30" customHeight="1" hidden="1">
      <c r="A14" s="201"/>
      <c r="B14" s="55"/>
      <c r="C14" s="55"/>
      <c r="D14" s="55"/>
      <c r="E14" s="55"/>
      <c r="F14" s="55"/>
      <c r="G14" s="79">
        <f t="shared" si="1"/>
      </c>
      <c r="H14" s="55"/>
      <c r="I14" s="79">
        <f t="shared" si="2"/>
      </c>
      <c r="J14" s="55"/>
      <c r="K14" s="55"/>
      <c r="L14" s="55"/>
      <c r="M14" s="55"/>
      <c r="N14" s="55"/>
      <c r="O14" s="201"/>
      <c r="P14" s="84" t="s">
        <v>59</v>
      </c>
      <c r="Q14" s="78" t="str">
        <f>IF(AA14="Englisch","3rd Floor","3. Etage")</f>
        <v>3. Etage</v>
      </c>
      <c r="R14" s="79" t="str">
        <f t="shared" si="3"/>
        <v>Hauptstraße 232</v>
      </c>
      <c r="S14" s="79">
        <v>69117</v>
      </c>
      <c r="T14" s="79" t="s">
        <v>62</v>
      </c>
      <c r="U14" s="79">
        <v>7269246</v>
      </c>
      <c r="V14" s="78" t="s">
        <v>71</v>
      </c>
      <c r="W14" s="80"/>
      <c r="X14" s="81">
        <f t="shared" si="5"/>
      </c>
      <c r="Y14" s="82">
        <f t="shared" si="6"/>
      </c>
      <c r="Z14" s="82">
        <f t="shared" si="7"/>
      </c>
      <c r="AA14" s="82" t="str">
        <f t="shared" si="4"/>
        <v>Anrede prüfen</v>
      </c>
    </row>
    <row r="15" spans="1:27" ht="30" customHeight="1" hidden="1">
      <c r="A15" s="201"/>
      <c r="B15" s="55"/>
      <c r="C15" s="55"/>
      <c r="D15" s="55"/>
      <c r="E15" s="55"/>
      <c r="F15" s="55"/>
      <c r="G15" s="79">
        <f t="shared" si="1"/>
      </c>
      <c r="H15" s="55"/>
      <c r="I15" s="79">
        <f t="shared" si="2"/>
      </c>
      <c r="J15" s="55"/>
      <c r="K15" s="55"/>
      <c r="L15" s="55"/>
      <c r="M15" s="55"/>
      <c r="N15" s="55"/>
      <c r="O15" s="201"/>
      <c r="P15" s="84" t="s">
        <v>60</v>
      </c>
      <c r="Q15" s="78" t="str">
        <f>IF(AA15="Englisch","3rd Floor","3. Etage")</f>
        <v>3. Etage</v>
      </c>
      <c r="R15" s="79" t="str">
        <f t="shared" si="3"/>
        <v>Hauptstraße 232</v>
      </c>
      <c r="S15" s="79">
        <v>69117</v>
      </c>
      <c r="T15" s="79" t="s">
        <v>62</v>
      </c>
      <c r="U15" s="79">
        <v>7269247</v>
      </c>
      <c r="V15" s="78"/>
      <c r="W15" s="80"/>
      <c r="X15" s="81">
        <f t="shared" si="5"/>
      </c>
      <c r="Y15" s="82">
        <f t="shared" si="6"/>
      </c>
      <c r="Z15" s="82">
        <f t="shared" si="7"/>
      </c>
      <c r="AA15" s="82" t="str">
        <f t="shared" si="4"/>
        <v>Anrede prüfen</v>
      </c>
    </row>
    <row r="16" spans="1:27" ht="30" customHeight="1" hidden="1">
      <c r="A16" s="201"/>
      <c r="B16" s="55"/>
      <c r="C16" s="55"/>
      <c r="D16" s="55"/>
      <c r="E16" s="55"/>
      <c r="F16" s="55"/>
      <c r="G16" s="79">
        <f t="shared" si="1"/>
      </c>
      <c r="H16" s="55"/>
      <c r="I16" s="79">
        <f t="shared" si="2"/>
      </c>
      <c r="J16" s="55"/>
      <c r="K16" s="55"/>
      <c r="L16" s="55"/>
      <c r="M16" s="55"/>
      <c r="N16" s="55"/>
      <c r="O16" s="201"/>
      <c r="P16" s="84" t="s">
        <v>61</v>
      </c>
      <c r="Q16" s="78" t="str">
        <f>IF(AA16="Englisch","3rd Floor","3. Etage")</f>
        <v>3. Etage</v>
      </c>
      <c r="R16" s="79" t="str">
        <f t="shared" si="3"/>
        <v>Hauptstraße 232</v>
      </c>
      <c r="S16" s="79">
        <v>69117</v>
      </c>
      <c r="T16" s="79" t="s">
        <v>62</v>
      </c>
      <c r="U16" s="79">
        <v>7269750</v>
      </c>
      <c r="V16" s="78"/>
      <c r="W16" s="80"/>
      <c r="X16" s="81">
        <f t="shared" si="5"/>
      </c>
      <c r="Y16" s="82">
        <f t="shared" si="6"/>
      </c>
      <c r="Z16" s="82">
        <f t="shared" si="7"/>
      </c>
      <c r="AA16" s="82" t="str">
        <f t="shared" si="4"/>
        <v>Anrede prüfen</v>
      </c>
    </row>
    <row r="17" spans="23:25" ht="15" customHeight="1">
      <c r="W17" s="91"/>
      <c r="X17" s="91"/>
      <c r="Y17" s="91"/>
    </row>
    <row r="18" ht="15" customHeight="1"/>
    <row r="19" spans="1:27" s="95" customFormat="1" ht="15" customHeight="1">
      <c r="A19" s="202" t="s">
        <v>74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93"/>
      <c r="X19" s="93"/>
      <c r="Y19" s="93"/>
      <c r="Z19" s="94"/>
      <c r="AA19" s="94"/>
    </row>
    <row r="20" spans="1:27" s="95" customFormat="1" ht="15" customHeight="1">
      <c r="A20" s="93"/>
      <c r="B20" s="93"/>
      <c r="C20" s="93"/>
      <c r="D20" s="93"/>
      <c r="E20" s="93"/>
      <c r="F20" s="93"/>
      <c r="G20" s="98"/>
      <c r="H20" s="93"/>
      <c r="I20" s="98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A20" s="94"/>
    </row>
    <row r="21" ht="15" customHeight="1">
      <c r="A21" s="96" t="s">
        <v>73</v>
      </c>
    </row>
    <row r="22" ht="15" customHeight="1"/>
    <row r="23" spans="26:27" ht="15" customHeight="1">
      <c r="Z23" s="97"/>
      <c r="AA23" s="97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 formatCells="0" formatColumns="0" formatRows="0" insertRows="0"/>
  <mergeCells count="3">
    <mergeCell ref="O1:O16"/>
    <mergeCell ref="A1:A16"/>
    <mergeCell ref="A19:V1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1"/>
  <sheetViews>
    <sheetView zoomScale="90" zoomScaleNormal="90" zoomScalePageLayoutView="0" workbookViewId="0" topLeftCell="A1">
      <selection activeCell="L46" sqref="L46"/>
    </sheetView>
  </sheetViews>
  <sheetFormatPr defaultColWidth="11.421875" defaultRowHeight="12.75"/>
  <cols>
    <col min="1" max="1" width="17.8515625" style="0" customWidth="1"/>
  </cols>
  <sheetData>
    <row r="1" spans="1:16" s="2" customFormat="1" ht="23.25">
      <c r="A1" s="200" t="s">
        <v>107</v>
      </c>
      <c r="B1" s="200"/>
      <c r="C1" s="200"/>
      <c r="D1" s="200"/>
      <c r="E1" s="200"/>
      <c r="F1" s="200"/>
      <c r="G1" s="200"/>
      <c r="K1" s="3"/>
      <c r="L1" s="199"/>
      <c r="P1" s="129"/>
    </row>
    <row r="2" spans="1:12" s="2" customFormat="1" ht="16.5" thickBot="1">
      <c r="A2" s="4"/>
      <c r="B2" s="1"/>
      <c r="K2" s="3"/>
      <c r="L2" s="199"/>
    </row>
    <row r="3" spans="1:12" s="2" customFormat="1" ht="15.75">
      <c r="A3" s="5" t="s">
        <v>48</v>
      </c>
      <c r="B3" s="205">
        <f>Belegung!B3</f>
        <v>0</v>
      </c>
      <c r="C3" s="206"/>
      <c r="D3" s="206"/>
      <c r="E3" s="206"/>
      <c r="F3" s="206"/>
      <c r="G3" s="207"/>
      <c r="K3" s="3"/>
      <c r="L3" s="199"/>
    </row>
    <row r="4" spans="1:12" s="2" customFormat="1" ht="15.75">
      <c r="A4" s="6" t="s">
        <v>47</v>
      </c>
      <c r="B4" s="208">
        <f>Belegung!B4</f>
        <v>0</v>
      </c>
      <c r="C4" s="209"/>
      <c r="D4" s="209"/>
      <c r="E4" s="209"/>
      <c r="F4" s="209"/>
      <c r="G4" s="210"/>
      <c r="H4" s="7"/>
      <c r="K4" s="3"/>
      <c r="L4" s="199"/>
    </row>
    <row r="5" spans="1:12" s="2" customFormat="1" ht="15.75">
      <c r="A5" s="8" t="s">
        <v>46</v>
      </c>
      <c r="B5" s="156">
        <f>Belegung!B5</f>
        <v>0</v>
      </c>
      <c r="C5" s="211"/>
      <c r="D5" s="211"/>
      <c r="E5" s="211"/>
      <c r="F5" s="211"/>
      <c r="G5" s="157"/>
      <c r="H5" s="130"/>
      <c r="K5" s="3"/>
      <c r="L5" s="199"/>
    </row>
    <row r="6" spans="1:11" s="2" customFormat="1" ht="15">
      <c r="A6" s="8" t="s">
        <v>49</v>
      </c>
      <c r="B6" s="212">
        <f>Belegung!B6</f>
        <v>0</v>
      </c>
      <c r="C6" s="213"/>
      <c r="D6" s="213"/>
      <c r="E6" s="213"/>
      <c r="F6" s="213"/>
      <c r="G6" s="214"/>
      <c r="H6" s="130"/>
      <c r="I6" s="9" t="s">
        <v>29</v>
      </c>
      <c r="J6" s="9"/>
      <c r="K6" s="10">
        <f>MIN(E17,E18,E19,E20,E23,E24,E25,E26,E28,E29,E30,E31)</f>
        <v>0</v>
      </c>
    </row>
    <row r="7" spans="1:12" s="2" customFormat="1" ht="15.75" thickBot="1">
      <c r="A7" s="11" t="s">
        <v>1</v>
      </c>
      <c r="B7" s="158">
        <f>Belegung!B7</f>
        <v>0</v>
      </c>
      <c r="C7" s="203"/>
      <c r="D7" s="203"/>
      <c r="E7" s="203"/>
      <c r="F7" s="203"/>
      <c r="G7" s="159"/>
      <c r="H7" s="130"/>
      <c r="I7" s="132"/>
      <c r="J7" s="46"/>
      <c r="K7" s="133"/>
      <c r="L7" s="46"/>
    </row>
    <row r="8" spans="1:11" s="2" customFormat="1" ht="13.5">
      <c r="A8" s="130"/>
      <c r="B8" s="130"/>
      <c r="C8" s="130"/>
      <c r="D8" s="130"/>
      <c r="E8" s="130"/>
      <c r="F8" s="130"/>
      <c r="G8" s="130"/>
      <c r="H8" s="130"/>
      <c r="K8" s="3"/>
    </row>
    <row r="9" spans="1:17" s="20" customFormat="1" ht="13.5">
      <c r="A9" s="17" t="s">
        <v>100</v>
      </c>
      <c r="B9" s="18"/>
      <c r="C9" s="19"/>
      <c r="D9" s="19"/>
      <c r="E9" s="19"/>
      <c r="G9" s="19"/>
      <c r="H9" s="204"/>
      <c r="I9" s="204"/>
      <c r="J9" s="2"/>
      <c r="K9" s="191"/>
      <c r="L9" s="191"/>
      <c r="M9" s="191"/>
      <c r="N9" s="191"/>
      <c r="O9" s="2"/>
      <c r="P9" s="2"/>
      <c r="Q9" s="2"/>
    </row>
    <row r="10" spans="1:14" s="20" customFormat="1" ht="13.5">
      <c r="A10" s="17" t="s">
        <v>109</v>
      </c>
      <c r="B10" s="18"/>
      <c r="C10" s="19"/>
      <c r="D10" s="19"/>
      <c r="E10" s="19"/>
      <c r="G10" s="19"/>
      <c r="H10" s="19"/>
      <c r="I10" s="19"/>
      <c r="J10" s="19"/>
      <c r="K10" s="3"/>
      <c r="L10" s="131"/>
      <c r="M10" s="131"/>
      <c r="N10" s="131"/>
    </row>
    <row r="11" spans="1:44" ht="13.5">
      <c r="A11" s="17" t="s">
        <v>110</v>
      </c>
      <c r="B11" s="134"/>
      <c r="C11" s="134"/>
      <c r="D11" s="134"/>
      <c r="E11" s="134"/>
      <c r="F11" s="19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</row>
    <row r="12" spans="1:44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</row>
    <row r="13" spans="1:44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</row>
    <row r="14" spans="1:44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</row>
    <row r="15" spans="1:44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</row>
    <row r="16" spans="1:44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</row>
    <row r="17" spans="1:44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</row>
    <row r="18" spans="1:44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</row>
    <row r="19" spans="1:44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</row>
    <row r="20" spans="1:44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</row>
    <row r="21" spans="1:44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</row>
    <row r="22" spans="1:44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</row>
    <row r="23" spans="1:44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1:44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</row>
    <row r="25" spans="1:44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</row>
    <row r="26" spans="1:44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1:44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1:44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1:44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1:44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1:44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1:44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1:44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1:44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1:44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1:44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1:44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1:44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1:44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1:44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1:44" ht="12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1:44" ht="12.7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ht="12.7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  <row r="45" spans="1:44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</row>
    <row r="46" spans="1:44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</row>
    <row r="47" spans="1:44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</row>
    <row r="48" spans="1:44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</row>
    <row r="49" spans="1:44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1:44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</row>
    <row r="51" spans="1:44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</row>
    <row r="52" spans="1:44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</row>
    <row r="53" spans="1:44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</row>
    <row r="54" spans="1:44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</row>
    <row r="55" spans="1:44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</row>
    <row r="56" spans="1:44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</row>
    <row r="57" spans="1:44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</row>
    <row r="58" spans="1:44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</row>
    <row r="59" spans="1:44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</row>
    <row r="60" spans="1:44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</row>
    <row r="61" spans="1:44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</row>
    <row r="62" spans="1:44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</row>
    <row r="63" spans="1:44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</row>
    <row r="64" spans="1:44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</row>
    <row r="65" spans="1:44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</row>
    <row r="66" spans="1:44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</row>
    <row r="67" spans="1:44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</row>
    <row r="68" spans="1:44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</row>
    <row r="69" spans="1:44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</row>
    <row r="70" spans="1:44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</row>
    <row r="71" spans="1:44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</row>
    <row r="72" spans="1:44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</row>
    <row r="73" spans="1:44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</row>
    <row r="74" spans="1:44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</row>
    <row r="75" spans="1:44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</row>
    <row r="76" spans="1:44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</row>
    <row r="77" spans="1:44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</row>
    <row r="78" spans="1:44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</row>
    <row r="79" spans="1:44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</row>
    <row r="80" spans="1:44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</row>
    <row r="81" spans="1:44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</row>
    <row r="82" spans="1:44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</row>
    <row r="83" spans="1:44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</row>
    <row r="84" spans="1:44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</row>
    <row r="85" spans="1:44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</row>
    <row r="86" spans="1:44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</row>
    <row r="87" spans="1:44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</row>
    <row r="88" spans="1:44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</row>
    <row r="89" spans="1:44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</row>
    <row r="90" spans="1:44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</row>
    <row r="91" spans="1:44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</row>
    <row r="92" spans="1:44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</row>
    <row r="93" spans="1:44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</row>
    <row r="94" spans="1:44" ht="12.7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</row>
    <row r="95" spans="1:44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</row>
    <row r="96" spans="1:44" ht="12.7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</row>
    <row r="97" spans="1:44" ht="12.7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</row>
    <row r="98" spans="1:44" ht="12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</row>
    <row r="99" spans="1:44" ht="12.7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</row>
    <row r="100" spans="1:44" ht="12.7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</row>
    <row r="101" spans="1:44" ht="12.7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</row>
  </sheetData>
  <sheetProtection/>
  <mergeCells count="9">
    <mergeCell ref="B7:G7"/>
    <mergeCell ref="H9:I9"/>
    <mergeCell ref="K9:N9"/>
    <mergeCell ref="A1:G1"/>
    <mergeCell ref="L1:L5"/>
    <mergeCell ref="B3:G3"/>
    <mergeCell ref="B4:G4"/>
    <mergeCell ref="B5:G5"/>
    <mergeCell ref="B6:G6"/>
  </mergeCells>
  <dataValidations count="1">
    <dataValidation type="list" allowBlank="1" showInputMessage="1" showErrorMessage="1" sqref="P1">
      <formula1>$D$98:$E$98</formula1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  <oleObjects>
    <oleObject progId="Acrobat Document" shapeId="103717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E87"/>
  <sheetViews>
    <sheetView zoomScalePageLayoutView="0" workbookViewId="0" topLeftCell="A1">
      <selection activeCell="B26" sqref="B26:B27"/>
    </sheetView>
  </sheetViews>
  <sheetFormatPr defaultColWidth="11.421875" defaultRowHeight="12.75"/>
  <cols>
    <col min="1" max="1" width="20.421875" style="0" customWidth="1"/>
    <col min="2" max="2" width="18.00390625" style="0" customWidth="1"/>
    <col min="3" max="5" width="11.7109375" style="0" customWidth="1"/>
  </cols>
  <sheetData>
    <row r="1" spans="1:16" s="2" customFormat="1" ht="23.25">
      <c r="A1" s="200" t="s">
        <v>107</v>
      </c>
      <c r="B1" s="200"/>
      <c r="C1" s="200"/>
      <c r="D1" s="200"/>
      <c r="E1" s="200"/>
      <c r="F1" s="200"/>
      <c r="G1" s="200"/>
      <c r="K1" s="3"/>
      <c r="L1" s="199"/>
      <c r="P1" s="129"/>
    </row>
    <row r="2" spans="1:12" s="2" customFormat="1" ht="16.5" thickBot="1">
      <c r="A2" s="4"/>
      <c r="B2" s="1"/>
      <c r="K2" s="3"/>
      <c r="L2" s="199"/>
    </row>
    <row r="3" spans="1:12" s="2" customFormat="1" ht="15.75">
      <c r="A3" s="5" t="s">
        <v>48</v>
      </c>
      <c r="B3" s="205">
        <f>Belegung!B3</f>
        <v>0</v>
      </c>
      <c r="C3" s="206"/>
      <c r="D3" s="206"/>
      <c r="E3" s="206"/>
      <c r="F3" s="206"/>
      <c r="G3" s="207"/>
      <c r="K3" s="3"/>
      <c r="L3" s="199"/>
    </row>
    <row r="4" spans="1:12" s="2" customFormat="1" ht="15.75">
      <c r="A4" s="6" t="s">
        <v>47</v>
      </c>
      <c r="B4" s="208">
        <f>Belegung!B4</f>
        <v>0</v>
      </c>
      <c r="C4" s="209"/>
      <c r="D4" s="209"/>
      <c r="E4" s="209"/>
      <c r="F4" s="209"/>
      <c r="G4" s="210"/>
      <c r="H4" s="7"/>
      <c r="K4" s="3"/>
      <c r="L4" s="199"/>
    </row>
    <row r="5" spans="1:12" s="2" customFormat="1" ht="15.75">
      <c r="A5" s="8" t="s">
        <v>46</v>
      </c>
      <c r="B5" s="156">
        <f>Belegung!B5</f>
        <v>0</v>
      </c>
      <c r="C5" s="211"/>
      <c r="D5" s="211"/>
      <c r="E5" s="211"/>
      <c r="F5" s="211"/>
      <c r="G5" s="157"/>
      <c r="H5" s="130"/>
      <c r="K5" s="3"/>
      <c r="L5" s="199"/>
    </row>
    <row r="6" spans="1:11" s="2" customFormat="1" ht="15">
      <c r="A6" s="8" t="s">
        <v>49</v>
      </c>
      <c r="B6" s="212">
        <f>Belegung!B6</f>
        <v>0</v>
      </c>
      <c r="C6" s="213"/>
      <c r="D6" s="213"/>
      <c r="E6" s="213"/>
      <c r="F6" s="213"/>
      <c r="G6" s="214"/>
      <c r="H6" s="130"/>
      <c r="I6" s="9"/>
      <c r="J6" s="9"/>
      <c r="K6" s="10"/>
    </row>
    <row r="7" spans="1:12" s="2" customFormat="1" ht="15.75" thickBot="1">
      <c r="A7" s="11" t="s">
        <v>1</v>
      </c>
      <c r="B7" s="158">
        <f>Belegung!B7</f>
        <v>0</v>
      </c>
      <c r="C7" s="203"/>
      <c r="D7" s="203"/>
      <c r="E7" s="203"/>
      <c r="F7" s="203"/>
      <c r="G7" s="159"/>
      <c r="H7" s="130"/>
      <c r="I7" s="132"/>
      <c r="J7" s="46"/>
      <c r="K7" s="133"/>
      <c r="L7" s="46"/>
    </row>
    <row r="8" spans="1:11" s="2" customFormat="1" ht="13.5">
      <c r="A8" s="130"/>
      <c r="B8" s="130"/>
      <c r="C8" s="130"/>
      <c r="D8" s="130"/>
      <c r="E8" s="130"/>
      <c r="F8" s="130"/>
      <c r="G8" s="130"/>
      <c r="H8" s="130"/>
      <c r="K8" s="3"/>
    </row>
    <row r="9" spans="1:14" s="20" customFormat="1" ht="13.5">
      <c r="A9" s="17" t="s">
        <v>108</v>
      </c>
      <c r="B9" s="18"/>
      <c r="C9" s="19"/>
      <c r="D9" s="19"/>
      <c r="E9" s="19"/>
      <c r="G9" s="19"/>
      <c r="I9" s="19"/>
      <c r="J9" s="19"/>
      <c r="K9" s="3"/>
      <c r="L9" s="131"/>
      <c r="M9" s="131"/>
      <c r="N9" s="131"/>
    </row>
    <row r="10" spans="1:30" ht="13.5">
      <c r="A10" s="17" t="s">
        <v>106</v>
      </c>
      <c r="B10" s="134"/>
      <c r="C10" s="134"/>
      <c r="D10" s="134"/>
      <c r="E10" s="19" t="s">
        <v>31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</row>
    <row r="11" spans="1:31" ht="12.7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</row>
    <row r="12" spans="1:31" ht="15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</row>
    <row r="13" spans="1:31" ht="14.25" customHeight="1">
      <c r="A13" s="215" t="s">
        <v>101</v>
      </c>
      <c r="B13" s="217">
        <f>Belegung!B8+1</f>
        <v>1</v>
      </c>
      <c r="C13" s="218" t="s">
        <v>102</v>
      </c>
      <c r="D13" s="221" t="s">
        <v>103</v>
      </c>
      <c r="E13" s="224" t="s">
        <v>104</v>
      </c>
      <c r="F13" s="230" t="s">
        <v>117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</row>
    <row r="14" spans="1:31" ht="16.5" customHeight="1">
      <c r="A14" s="216"/>
      <c r="B14" s="217"/>
      <c r="C14" s="219"/>
      <c r="D14" s="222"/>
      <c r="E14" s="225"/>
      <c r="F14" s="231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</row>
    <row r="15" spans="1:31" ht="15">
      <c r="A15" s="137" t="s">
        <v>55</v>
      </c>
      <c r="B15" s="137" t="s">
        <v>56</v>
      </c>
      <c r="C15" s="220"/>
      <c r="D15" s="223"/>
      <c r="E15" s="226"/>
      <c r="F15" s="231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</row>
    <row r="16" spans="1:31" ht="12.75">
      <c r="A16" s="141"/>
      <c r="B16" s="141"/>
      <c r="C16" s="138"/>
      <c r="D16" s="138"/>
      <c r="E16" s="138"/>
      <c r="F16" s="142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12.75">
      <c r="A17" s="141"/>
      <c r="B17" s="141"/>
      <c r="C17" s="138"/>
      <c r="D17" s="138"/>
      <c r="E17" s="138"/>
      <c r="F17" s="143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</row>
    <row r="18" spans="1:31" ht="12.75">
      <c r="A18" s="141"/>
      <c r="B18" s="141"/>
      <c r="C18" s="138"/>
      <c r="D18" s="138"/>
      <c r="E18" s="138"/>
      <c r="F18" s="143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</row>
    <row r="19" spans="1:31" ht="12.75">
      <c r="A19" s="141"/>
      <c r="B19" s="141"/>
      <c r="C19" s="138"/>
      <c r="D19" s="138"/>
      <c r="E19" s="138"/>
      <c r="F19" s="143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</row>
    <row r="20" spans="1:31" ht="12.75">
      <c r="A20" s="141"/>
      <c r="B20" s="141"/>
      <c r="C20" s="138"/>
      <c r="D20" s="138"/>
      <c r="E20" s="138"/>
      <c r="F20" s="143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</row>
    <row r="21" spans="1:31" ht="12.75">
      <c r="A21" s="141"/>
      <c r="B21" s="141"/>
      <c r="C21" s="138"/>
      <c r="D21" s="138"/>
      <c r="E21" s="138"/>
      <c r="F21" s="142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</row>
    <row r="22" spans="1:31" ht="12.75">
      <c r="A22" s="141"/>
      <c r="B22" s="141"/>
      <c r="C22" s="138"/>
      <c r="D22" s="138"/>
      <c r="E22" s="138"/>
      <c r="F22" s="142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</row>
    <row r="23" spans="1:31" ht="12.75">
      <c r="A23" s="141"/>
      <c r="B23" s="141"/>
      <c r="C23" s="138"/>
      <c r="D23" s="138"/>
      <c r="E23" s="138"/>
      <c r="F23" s="142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</row>
    <row r="24" spans="1:31" ht="12.75">
      <c r="A24" s="139" t="s">
        <v>105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</row>
    <row r="25" spans="1:31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ht="12.75" customHeight="1">
      <c r="A26" s="215" t="s">
        <v>101</v>
      </c>
      <c r="B26" s="217">
        <f>B13+1</f>
        <v>2</v>
      </c>
      <c r="C26" s="218" t="s">
        <v>102</v>
      </c>
      <c r="D26" s="221" t="s">
        <v>103</v>
      </c>
      <c r="E26" s="224" t="s">
        <v>104</v>
      </c>
      <c r="F26" s="230" t="s">
        <v>117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</row>
    <row r="27" spans="1:31" ht="12.75" customHeight="1">
      <c r="A27" s="216"/>
      <c r="B27" s="217"/>
      <c r="C27" s="219"/>
      <c r="D27" s="222"/>
      <c r="E27" s="225"/>
      <c r="F27" s="231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ht="15">
      <c r="A28" s="137" t="s">
        <v>55</v>
      </c>
      <c r="B28" s="137" t="s">
        <v>56</v>
      </c>
      <c r="C28" s="220"/>
      <c r="D28" s="223"/>
      <c r="E28" s="226"/>
      <c r="F28" s="231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</row>
    <row r="29" spans="1:31" ht="12.75">
      <c r="A29" s="141"/>
      <c r="B29" s="141"/>
      <c r="C29" s="138"/>
      <c r="D29" s="138"/>
      <c r="E29" s="138"/>
      <c r="F29" s="142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ht="12.75">
      <c r="A30" s="141"/>
      <c r="B30" s="141"/>
      <c r="C30" s="138"/>
      <c r="D30" s="138"/>
      <c r="E30" s="138"/>
      <c r="F30" s="143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</row>
    <row r="31" spans="1:31" ht="12.75">
      <c r="A31" s="141"/>
      <c r="B31" s="141"/>
      <c r="C31" s="138"/>
      <c r="D31" s="138"/>
      <c r="E31" s="138"/>
      <c r="F31" s="143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</row>
    <row r="32" spans="1:31" ht="12.75">
      <c r="A32" s="141"/>
      <c r="B32" s="141"/>
      <c r="C32" s="138"/>
      <c r="D32" s="138"/>
      <c r="E32" s="138"/>
      <c r="F32" s="143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</row>
    <row r="33" spans="1:31" ht="12.75">
      <c r="A33" s="141"/>
      <c r="B33" s="141"/>
      <c r="C33" s="138"/>
      <c r="D33" s="138"/>
      <c r="E33" s="138"/>
      <c r="F33" s="143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</row>
    <row r="34" spans="1:31" ht="12.75">
      <c r="A34" s="141"/>
      <c r="B34" s="141"/>
      <c r="C34" s="138"/>
      <c r="D34" s="138"/>
      <c r="E34" s="138"/>
      <c r="F34" s="142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</row>
    <row r="35" spans="1:31" ht="12.75">
      <c r="A35" s="141"/>
      <c r="B35" s="141"/>
      <c r="C35" s="138"/>
      <c r="D35" s="138"/>
      <c r="E35" s="138"/>
      <c r="F35" s="142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</row>
    <row r="36" spans="1:31" ht="12.75">
      <c r="A36" s="141"/>
      <c r="B36" s="141"/>
      <c r="C36" s="138"/>
      <c r="D36" s="138"/>
      <c r="E36" s="138"/>
      <c r="F36" s="142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</row>
    <row r="37" spans="1:31" ht="12.75">
      <c r="A37" s="139" t="s">
        <v>105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</row>
    <row r="38" spans="1:31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</row>
    <row r="39" spans="1:31" ht="12.75" customHeight="1">
      <c r="A39" s="215" t="s">
        <v>101</v>
      </c>
      <c r="B39" s="217">
        <f>B26+1</f>
        <v>3</v>
      </c>
      <c r="C39" s="218" t="s">
        <v>102</v>
      </c>
      <c r="D39" s="221" t="s">
        <v>103</v>
      </c>
      <c r="E39" s="224" t="s">
        <v>104</v>
      </c>
      <c r="F39" s="230" t="s">
        <v>117</v>
      </c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</row>
    <row r="40" spans="1:31" ht="12.75" customHeight="1">
      <c r="A40" s="216"/>
      <c r="B40" s="217"/>
      <c r="C40" s="219"/>
      <c r="D40" s="222"/>
      <c r="E40" s="225"/>
      <c r="F40" s="231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</row>
    <row r="41" spans="1:31" ht="15">
      <c r="A41" s="137" t="s">
        <v>55</v>
      </c>
      <c r="B41" s="137" t="s">
        <v>56</v>
      </c>
      <c r="C41" s="220"/>
      <c r="D41" s="223"/>
      <c r="E41" s="226"/>
      <c r="F41" s="231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</row>
    <row r="42" spans="1:31" ht="12.75">
      <c r="A42" s="141"/>
      <c r="B42" s="141"/>
      <c r="C42" s="138"/>
      <c r="D42" s="138"/>
      <c r="E42" s="138"/>
      <c r="F42" s="142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</row>
    <row r="43" spans="1:31" ht="12.75">
      <c r="A43" s="141"/>
      <c r="B43" s="141"/>
      <c r="C43" s="138"/>
      <c r="D43" s="141"/>
      <c r="E43" s="138"/>
      <c r="F43" s="143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</row>
    <row r="44" spans="1:31" ht="12.75">
      <c r="A44" s="141"/>
      <c r="B44" s="141"/>
      <c r="C44" s="138"/>
      <c r="D44" s="138"/>
      <c r="E44" s="138"/>
      <c r="F44" s="143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</row>
    <row r="45" spans="1:31" ht="12.75">
      <c r="A45" s="141"/>
      <c r="B45" s="141"/>
      <c r="C45" s="138"/>
      <c r="D45" s="138"/>
      <c r="E45" s="138"/>
      <c r="F45" s="143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</row>
    <row r="46" spans="1:31" ht="12.75">
      <c r="A46" s="141"/>
      <c r="B46" s="141"/>
      <c r="C46" s="138"/>
      <c r="D46" s="138"/>
      <c r="E46" s="138"/>
      <c r="F46" s="143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</row>
    <row r="47" spans="1:31" ht="12.75">
      <c r="A47" s="141"/>
      <c r="B47" s="141"/>
      <c r="C47" s="138"/>
      <c r="D47" s="138"/>
      <c r="E47" s="138"/>
      <c r="F47" s="142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</row>
    <row r="48" spans="1:31" ht="12.75">
      <c r="A48" s="141"/>
      <c r="B48" s="141"/>
      <c r="C48" s="138"/>
      <c r="D48" s="138"/>
      <c r="E48" s="138"/>
      <c r="F48" s="142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</row>
    <row r="49" spans="1:31" ht="12.75">
      <c r="A49" s="141"/>
      <c r="B49" s="141"/>
      <c r="C49" s="138"/>
      <c r="D49" s="138"/>
      <c r="E49" s="138"/>
      <c r="F49" s="142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</row>
    <row r="50" spans="1:31" ht="12.75">
      <c r="A50" s="139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</row>
    <row r="51" spans="1:31" ht="12.75" hidden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</row>
    <row r="52" spans="1:31" ht="12.75" hidden="1">
      <c r="A52" s="215" t="s">
        <v>101</v>
      </c>
      <c r="B52" s="217">
        <v>43831</v>
      </c>
      <c r="C52" s="227" t="s">
        <v>102</v>
      </c>
      <c r="D52" s="227" t="s">
        <v>103</v>
      </c>
      <c r="E52" s="227" t="s">
        <v>104</v>
      </c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</row>
    <row r="53" spans="1:31" ht="12.75" hidden="1">
      <c r="A53" s="216"/>
      <c r="B53" s="217"/>
      <c r="C53" s="228"/>
      <c r="D53" s="228"/>
      <c r="E53" s="228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</row>
    <row r="54" spans="1:31" ht="15" hidden="1">
      <c r="A54" s="137" t="s">
        <v>55</v>
      </c>
      <c r="B54" s="137" t="s">
        <v>56</v>
      </c>
      <c r="C54" s="229"/>
      <c r="D54" s="229"/>
      <c r="E54" s="229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</row>
    <row r="55" spans="1:31" ht="12.75" hidden="1">
      <c r="A55" s="138"/>
      <c r="B55" s="138"/>
      <c r="C55" s="138"/>
      <c r="D55" s="138"/>
      <c r="E55" s="138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</row>
    <row r="56" spans="1:31" ht="12.75" hidden="1">
      <c r="A56" s="138"/>
      <c r="B56" s="138"/>
      <c r="C56" s="138"/>
      <c r="D56" s="138"/>
      <c r="E56" s="138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</row>
    <row r="57" spans="1:31" ht="12.75" hidden="1">
      <c r="A57" s="138"/>
      <c r="B57" s="138"/>
      <c r="C57" s="138"/>
      <c r="D57" s="138"/>
      <c r="E57" s="138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</row>
    <row r="58" spans="1:31" ht="12.75" hidden="1">
      <c r="A58" s="138"/>
      <c r="B58" s="138"/>
      <c r="C58" s="138"/>
      <c r="D58" s="138"/>
      <c r="E58" s="138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</row>
    <row r="59" spans="1:31" ht="12.75" hidden="1">
      <c r="A59" s="138"/>
      <c r="B59" s="138"/>
      <c r="C59" s="138"/>
      <c r="D59" s="138"/>
      <c r="E59" s="138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</row>
    <row r="60" spans="1:31" ht="12.75" hidden="1">
      <c r="A60" s="138"/>
      <c r="B60" s="138"/>
      <c r="C60" s="138"/>
      <c r="D60" s="138"/>
      <c r="E60" s="138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</row>
    <row r="61" spans="1:31" ht="12.75" hidden="1">
      <c r="A61" s="138"/>
      <c r="B61" s="138"/>
      <c r="C61" s="138"/>
      <c r="D61" s="138"/>
      <c r="E61" s="138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</row>
    <row r="62" spans="1:31" ht="12.75" hidden="1">
      <c r="A62" s="138"/>
      <c r="B62" s="138"/>
      <c r="C62" s="138"/>
      <c r="D62" s="138"/>
      <c r="E62" s="138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</row>
    <row r="63" spans="1:31" ht="12.75" hidden="1">
      <c r="A63" s="139" t="s">
        <v>105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</row>
    <row r="64" spans="1:31" ht="12.75" hidden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</row>
    <row r="65" spans="1:31" ht="12.75" hidden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</row>
    <row r="66" spans="1:31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</row>
    <row r="67" spans="1:31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</row>
    <row r="68" spans="1:31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</row>
    <row r="69" spans="1:31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</row>
    <row r="70" spans="1:31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</row>
    <row r="71" spans="1:31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</row>
    <row r="72" spans="1:31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</row>
    <row r="73" spans="1:31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</row>
    <row r="74" spans="1:31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</row>
    <row r="75" spans="1:31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</row>
    <row r="76" spans="1:31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</row>
    <row r="77" spans="1:31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</row>
    <row r="78" spans="1:31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</row>
    <row r="79" spans="1:31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</row>
    <row r="80" spans="1:31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31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</row>
    <row r="82" spans="1:31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</row>
    <row r="83" spans="1:31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</row>
    <row r="84" spans="1:31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</row>
    <row r="85" spans="1:31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</row>
    <row r="86" spans="1:31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</row>
    <row r="87" spans="1:31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</row>
  </sheetData>
  <sheetProtection/>
  <mergeCells count="30">
    <mergeCell ref="F13:F15"/>
    <mergeCell ref="F26:F28"/>
    <mergeCell ref="F39:F41"/>
    <mergeCell ref="B7:G7"/>
    <mergeCell ref="A1:G1"/>
    <mergeCell ref="L1:L5"/>
    <mergeCell ref="B3:G3"/>
    <mergeCell ref="B4:G4"/>
    <mergeCell ref="B5:G5"/>
    <mergeCell ref="B6:G6"/>
    <mergeCell ref="D13:D15"/>
    <mergeCell ref="E13:E15"/>
    <mergeCell ref="C13:C15"/>
    <mergeCell ref="A26:A27"/>
    <mergeCell ref="B26:B27"/>
    <mergeCell ref="C26:C28"/>
    <mergeCell ref="D26:D28"/>
    <mergeCell ref="E26:E28"/>
    <mergeCell ref="A13:A14"/>
    <mergeCell ref="B13:B14"/>
    <mergeCell ref="A39:A40"/>
    <mergeCell ref="B39:B40"/>
    <mergeCell ref="C39:C41"/>
    <mergeCell ref="D39:D41"/>
    <mergeCell ref="E39:E41"/>
    <mergeCell ref="A52:A53"/>
    <mergeCell ref="B52:B53"/>
    <mergeCell ref="C52:C54"/>
    <mergeCell ref="D52:D54"/>
    <mergeCell ref="E52:E54"/>
  </mergeCells>
  <dataValidations count="1">
    <dataValidation type="list" allowBlank="1" showInputMessage="1" showErrorMessage="1" sqref="P1">
      <formula1>$D$84:$E$84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IWH</dc:creator>
  <cp:keywords/>
  <dc:description/>
  <cp:lastModifiedBy>Sekretariat3</cp:lastModifiedBy>
  <cp:lastPrinted>2023-12-14T12:55:23Z</cp:lastPrinted>
  <dcterms:created xsi:type="dcterms:W3CDTF">2007-07-03T07:24:45Z</dcterms:created>
  <dcterms:modified xsi:type="dcterms:W3CDTF">2024-03-05T12:24:34Z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